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SEN\PENELITIAN\8. Internal Oktober 2018 - Jurnal JRAK (ditolak) - Jurnal Profita\"/>
    </mc:Choice>
  </mc:AlternateContent>
  <bookViews>
    <workbookView xWindow="0" yWindow="0" windowWidth="15345" windowHeight="4635" firstSheet="3" activeTab="4"/>
  </bookViews>
  <sheets>
    <sheet name="LAPORAN KEUANGAN INDONESIA" sheetId="6" r:id="rId1"/>
    <sheet name="LAPORAN KEUANGAN MALAYSIA" sheetId="7" r:id="rId2"/>
    <sheet name="LAPORAN KEUANGAN SINGAPURA" sheetId="8" r:id="rId3"/>
    <sheet name="LAPORAN KEUANGAN THAILAND" sheetId="9" r:id="rId4"/>
    <sheet name="LAPORAN KEUANGAN PHILIPHINA" sheetId="10" r:id="rId5"/>
  </sheets>
  <calcPr calcId="152511"/>
</workbook>
</file>

<file path=xl/calcChain.xml><?xml version="1.0" encoding="utf-8"?>
<calcChain xmlns="http://schemas.openxmlformats.org/spreadsheetml/2006/main">
  <c r="G41" i="10" l="1"/>
  <c r="G38" i="10"/>
  <c r="G12" i="10"/>
  <c r="G13" i="10"/>
  <c r="G14" i="10"/>
  <c r="G15" i="10"/>
  <c r="G16" i="10"/>
  <c r="G17" i="10"/>
  <c r="G18" i="10"/>
  <c r="G19" i="10"/>
  <c r="G20" i="10"/>
  <c r="G21" i="10"/>
  <c r="F12" i="10"/>
  <c r="F13" i="10"/>
  <c r="F14" i="10"/>
  <c r="F15" i="10"/>
  <c r="F16" i="10"/>
  <c r="F17" i="10"/>
  <c r="F18" i="10"/>
  <c r="G2" i="10"/>
  <c r="G4" i="10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6" i="9"/>
  <c r="L45" i="9"/>
  <c r="L44" i="9"/>
  <c r="L43" i="9"/>
  <c r="L42" i="9"/>
  <c r="L41" i="9"/>
  <c r="G22" i="9"/>
  <c r="G23" i="9"/>
  <c r="G24" i="9"/>
  <c r="G25" i="9"/>
  <c r="G26" i="9"/>
  <c r="L40" i="9"/>
  <c r="L39" i="9"/>
  <c r="L32" i="9"/>
  <c r="L29" i="9"/>
  <c r="L38" i="9"/>
  <c r="L37" i="9"/>
  <c r="L36" i="9"/>
  <c r="L35" i="9"/>
  <c r="L34" i="9"/>
  <c r="L33" i="9"/>
  <c r="L31" i="9"/>
  <c r="L30" i="9"/>
  <c r="L28" i="9"/>
  <c r="L27" i="9"/>
  <c r="L26" i="9"/>
  <c r="L10" i="9"/>
  <c r="L9" i="9"/>
  <c r="L8" i="9"/>
  <c r="L22" i="9"/>
  <c r="L21" i="9"/>
  <c r="L20" i="9"/>
  <c r="L17" i="9"/>
  <c r="L18" i="9"/>
  <c r="L19" i="9"/>
  <c r="L16" i="9"/>
  <c r="L14" i="9"/>
  <c r="L13" i="9"/>
  <c r="L12" i="9"/>
  <c r="L11" i="9"/>
  <c r="G167" i="6" l="1"/>
  <c r="G168" i="6"/>
  <c r="F124" i="6"/>
  <c r="F123" i="6"/>
  <c r="F122" i="6"/>
  <c r="G86" i="6"/>
  <c r="G87" i="6"/>
  <c r="I178" i="7" l="1"/>
  <c r="I177" i="7"/>
  <c r="I176" i="7"/>
  <c r="F2" i="10"/>
  <c r="F3" i="10"/>
  <c r="G3" i="10"/>
  <c r="F4" i="10"/>
  <c r="F5" i="10"/>
  <c r="G5" i="10"/>
  <c r="F6" i="10"/>
  <c r="G6" i="10"/>
  <c r="F7" i="10"/>
  <c r="G7" i="10"/>
  <c r="F8" i="10"/>
  <c r="G8" i="10"/>
  <c r="F9" i="10"/>
  <c r="G9" i="10"/>
  <c r="F10" i="10"/>
  <c r="G10" i="10"/>
  <c r="F11" i="10"/>
  <c r="G11" i="10"/>
  <c r="F19" i="10"/>
  <c r="F20" i="10"/>
  <c r="F21" i="10"/>
  <c r="F22" i="10"/>
  <c r="G22" i="10"/>
  <c r="F23" i="10"/>
  <c r="G23" i="10"/>
  <c r="F24" i="10"/>
  <c r="G24" i="10"/>
  <c r="F25" i="10"/>
  <c r="G25" i="10"/>
  <c r="F26" i="10"/>
  <c r="G26" i="10"/>
  <c r="F27" i="10"/>
  <c r="G27" i="10"/>
  <c r="F28" i="10"/>
  <c r="G28" i="10"/>
  <c r="F29" i="10"/>
  <c r="G29" i="10"/>
  <c r="F30" i="10"/>
  <c r="G30" i="10"/>
  <c r="F31" i="10"/>
  <c r="G31" i="10"/>
  <c r="F32" i="10"/>
  <c r="G32" i="10"/>
  <c r="F33" i="10"/>
  <c r="G33" i="10"/>
  <c r="F34" i="10"/>
  <c r="G34" i="10"/>
  <c r="F35" i="10"/>
  <c r="G35" i="10"/>
  <c r="F36" i="10"/>
  <c r="G36" i="10"/>
  <c r="F37" i="10"/>
  <c r="G37" i="10"/>
  <c r="F38" i="10"/>
  <c r="F39" i="10"/>
  <c r="G39" i="10"/>
  <c r="F40" i="10"/>
  <c r="G40" i="10"/>
  <c r="F41" i="10"/>
  <c r="F42" i="10"/>
  <c r="G42" i="10"/>
  <c r="F43" i="10"/>
  <c r="G43" i="10"/>
  <c r="F44" i="10"/>
  <c r="G44" i="10"/>
  <c r="F45" i="10"/>
  <c r="G45" i="10"/>
  <c r="F46" i="10"/>
  <c r="G46" i="10"/>
  <c r="F47" i="10"/>
  <c r="G47" i="10"/>
  <c r="F48" i="10"/>
  <c r="G48" i="10"/>
  <c r="F49" i="10"/>
  <c r="G49" i="10"/>
  <c r="F50" i="10"/>
  <c r="G50" i="10"/>
  <c r="F51" i="10"/>
  <c r="G51" i="10"/>
  <c r="F52" i="10"/>
  <c r="G52" i="10"/>
  <c r="F53" i="10"/>
  <c r="G53" i="10"/>
  <c r="F54" i="10"/>
  <c r="G54" i="10"/>
  <c r="F55" i="10"/>
  <c r="G55" i="10"/>
  <c r="F56" i="10"/>
  <c r="G56" i="10"/>
  <c r="F57" i="10"/>
  <c r="G57" i="10"/>
  <c r="F58" i="10"/>
  <c r="G58" i="10"/>
  <c r="F59" i="10"/>
  <c r="G59" i="10"/>
  <c r="F60" i="10"/>
  <c r="G60" i="10"/>
  <c r="F61" i="10"/>
  <c r="G61" i="10"/>
  <c r="F62" i="10"/>
  <c r="G62" i="10"/>
  <c r="F63" i="10"/>
  <c r="G63" i="10"/>
  <c r="F64" i="10"/>
  <c r="G64" i="10"/>
  <c r="F65" i="10"/>
  <c r="G65" i="10"/>
  <c r="F66" i="10"/>
  <c r="G66" i="10"/>
  <c r="F67" i="10"/>
  <c r="G67" i="10"/>
  <c r="F68" i="10"/>
  <c r="G68" i="10"/>
  <c r="F69" i="10"/>
  <c r="G69" i="10"/>
  <c r="F70" i="10"/>
  <c r="G70" i="10"/>
  <c r="F71" i="10"/>
  <c r="G71" i="10"/>
  <c r="F72" i="10"/>
  <c r="G72" i="10"/>
  <c r="F73" i="10"/>
  <c r="G73" i="10"/>
  <c r="F74" i="10"/>
  <c r="G74" i="10"/>
  <c r="F75" i="10"/>
  <c r="G75" i="10"/>
  <c r="F76" i="10"/>
  <c r="G76" i="10"/>
  <c r="F77" i="10"/>
  <c r="G77" i="10"/>
  <c r="F78" i="10"/>
  <c r="G78" i="10"/>
  <c r="F79" i="10"/>
  <c r="G79" i="10"/>
  <c r="F80" i="10"/>
  <c r="G80" i="10"/>
  <c r="F81" i="10"/>
  <c r="G81" i="10"/>
  <c r="F82" i="10"/>
  <c r="G82" i="10"/>
  <c r="F83" i="10"/>
  <c r="G83" i="10"/>
  <c r="F84" i="10"/>
  <c r="G84" i="10"/>
  <c r="F85" i="10"/>
  <c r="G85" i="10"/>
  <c r="F86" i="10"/>
  <c r="G86" i="10"/>
  <c r="F87" i="10"/>
  <c r="G87" i="10"/>
  <c r="F88" i="10"/>
  <c r="G88" i="10"/>
  <c r="F89" i="10"/>
  <c r="G89" i="10"/>
  <c r="F90" i="10"/>
  <c r="G90" i="10"/>
  <c r="F91" i="10"/>
  <c r="G91" i="10"/>
  <c r="F92" i="10"/>
  <c r="G92" i="10"/>
  <c r="F93" i="10"/>
  <c r="G93" i="10"/>
  <c r="F94" i="10"/>
  <c r="G94" i="10"/>
  <c r="F95" i="10"/>
  <c r="G95" i="10"/>
  <c r="F96" i="10"/>
  <c r="G96" i="10"/>
  <c r="F97" i="10"/>
  <c r="G97" i="10"/>
  <c r="F98" i="10"/>
  <c r="G98" i="10"/>
  <c r="F99" i="10"/>
  <c r="G99" i="10"/>
  <c r="F100" i="10"/>
  <c r="G100" i="10"/>
  <c r="F101" i="10"/>
  <c r="G101" i="10"/>
  <c r="F102" i="10"/>
  <c r="G102" i="10"/>
  <c r="F103" i="10"/>
  <c r="G103" i="10"/>
  <c r="F104" i="10"/>
  <c r="G104" i="10"/>
  <c r="F105" i="10"/>
  <c r="G105" i="10"/>
  <c r="F106" i="10"/>
  <c r="G106" i="10"/>
  <c r="F107" i="10"/>
  <c r="G107" i="10"/>
  <c r="F108" i="10"/>
  <c r="G108" i="10"/>
  <c r="F109" i="10"/>
  <c r="G109" i="10"/>
  <c r="F110" i="10"/>
  <c r="G110" i="10"/>
  <c r="F111" i="10"/>
  <c r="G111" i="10"/>
  <c r="F112" i="10"/>
  <c r="G112" i="10"/>
  <c r="F113" i="10"/>
  <c r="G113" i="10"/>
  <c r="F114" i="10"/>
  <c r="G114" i="10"/>
  <c r="F115" i="10"/>
  <c r="G115" i="10"/>
  <c r="F116" i="10"/>
  <c r="G116" i="10"/>
  <c r="F117" i="10"/>
  <c r="G117" i="10"/>
  <c r="F118" i="10"/>
  <c r="G118" i="10"/>
  <c r="F119" i="10"/>
  <c r="G119" i="10"/>
  <c r="F120" i="10"/>
  <c r="G120" i="10"/>
  <c r="F121" i="10"/>
  <c r="G121" i="10"/>
  <c r="F122" i="10"/>
  <c r="G122" i="10"/>
  <c r="F123" i="10"/>
  <c r="G123" i="10"/>
  <c r="F124" i="10"/>
  <c r="G124" i="10"/>
  <c r="F125" i="10"/>
  <c r="G125" i="10"/>
  <c r="F126" i="10"/>
  <c r="G126" i="10"/>
  <c r="F127" i="10"/>
  <c r="G127" i="10"/>
  <c r="F128" i="10"/>
  <c r="G128" i="10"/>
  <c r="F129" i="10"/>
  <c r="G129" i="10"/>
  <c r="F130" i="10"/>
  <c r="G130" i="10"/>
  <c r="F131" i="10"/>
  <c r="G131" i="10"/>
  <c r="F132" i="10"/>
  <c r="G132" i="10"/>
  <c r="F133" i="10"/>
  <c r="G133" i="10"/>
  <c r="F134" i="10"/>
  <c r="G134" i="10"/>
  <c r="F135" i="10"/>
  <c r="G135" i="10"/>
  <c r="F136" i="10"/>
  <c r="G136" i="10"/>
  <c r="F137" i="10"/>
  <c r="G137" i="10"/>
  <c r="F138" i="10"/>
  <c r="G138" i="10"/>
  <c r="F139" i="10"/>
  <c r="G139" i="10"/>
  <c r="F140" i="10"/>
  <c r="G140" i="10"/>
  <c r="F141" i="10"/>
  <c r="G141" i="10"/>
  <c r="F142" i="10"/>
  <c r="G142" i="10"/>
  <c r="F143" i="10"/>
  <c r="G143" i="10"/>
  <c r="F144" i="10"/>
  <c r="G144" i="10"/>
  <c r="F145" i="10"/>
  <c r="G145" i="10"/>
  <c r="F146" i="10"/>
  <c r="G146" i="10"/>
  <c r="F147" i="10"/>
  <c r="G147" i="10"/>
  <c r="F148" i="10"/>
  <c r="G148" i="10"/>
  <c r="F149" i="10"/>
  <c r="G149" i="10"/>
  <c r="F150" i="10"/>
  <c r="G150" i="10"/>
  <c r="F151" i="10"/>
  <c r="G151" i="10"/>
  <c r="F152" i="10"/>
  <c r="G152" i="10"/>
  <c r="F153" i="10"/>
  <c r="G153" i="10"/>
  <c r="F154" i="10"/>
  <c r="G154" i="10"/>
  <c r="F155" i="10"/>
  <c r="G155" i="10"/>
  <c r="F156" i="10"/>
  <c r="G156" i="10"/>
  <c r="F157" i="10"/>
  <c r="G157" i="10"/>
  <c r="F158" i="10"/>
  <c r="G158" i="10"/>
  <c r="F159" i="10"/>
  <c r="G159" i="10"/>
  <c r="F160" i="10"/>
  <c r="G160" i="10"/>
  <c r="F36" i="7"/>
  <c r="G15" i="7" l="1"/>
  <c r="F2" i="9"/>
  <c r="G2" i="9"/>
  <c r="F3" i="9"/>
  <c r="G3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F23" i="9"/>
  <c r="F24" i="9"/>
  <c r="F25" i="9"/>
  <c r="F26" i="9"/>
  <c r="F27" i="9"/>
  <c r="G27" i="9"/>
  <c r="F28" i="9"/>
  <c r="G28" i="9"/>
  <c r="F29" i="9"/>
  <c r="G29" i="9"/>
  <c r="F30" i="9"/>
  <c r="G30" i="9"/>
  <c r="F31" i="9"/>
  <c r="G31" i="9"/>
  <c r="F32" i="9"/>
  <c r="G32" i="9"/>
  <c r="F33" i="9"/>
  <c r="G33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F51" i="9"/>
  <c r="G51" i="9"/>
  <c r="F52" i="9"/>
  <c r="G52" i="9"/>
  <c r="F53" i="9"/>
  <c r="G53" i="9"/>
  <c r="F54" i="9"/>
  <c r="G54" i="9"/>
  <c r="F55" i="9"/>
  <c r="G55" i="9"/>
  <c r="F56" i="9"/>
  <c r="G56" i="9"/>
  <c r="F57" i="9"/>
  <c r="G57" i="9"/>
  <c r="F58" i="9"/>
  <c r="G58" i="9"/>
  <c r="F59" i="9"/>
  <c r="G59" i="9"/>
  <c r="F60" i="9"/>
  <c r="G60" i="9"/>
  <c r="F61" i="9"/>
  <c r="G61" i="9"/>
  <c r="G3" i="7"/>
  <c r="G2" i="7"/>
  <c r="G365" i="7" l="1"/>
  <c r="G366" i="7"/>
  <c r="G367" i="7"/>
  <c r="G361" i="7"/>
  <c r="G362" i="7"/>
  <c r="G363" i="7"/>
  <c r="G364" i="7"/>
  <c r="G359" i="7"/>
  <c r="G360" i="7"/>
  <c r="G356" i="7"/>
  <c r="G357" i="7"/>
  <c r="G358" i="7"/>
  <c r="G353" i="7"/>
  <c r="G354" i="7"/>
  <c r="G355" i="7"/>
  <c r="G349" i="7"/>
  <c r="G350" i="7"/>
  <c r="G351" i="7"/>
  <c r="G352" i="7"/>
  <c r="G347" i="7"/>
  <c r="G348" i="7"/>
  <c r="G342" i="7"/>
  <c r="G343" i="7"/>
  <c r="G344" i="7"/>
  <c r="G345" i="7"/>
  <c r="G346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29" i="7"/>
  <c r="G328" i="7"/>
  <c r="G327" i="7"/>
  <c r="G326" i="7"/>
  <c r="G325" i="7"/>
  <c r="G324" i="7"/>
  <c r="G323" i="7"/>
  <c r="G322" i="7"/>
  <c r="G321" i="7"/>
  <c r="G320" i="7"/>
  <c r="G319" i="7"/>
  <c r="G318" i="7"/>
  <c r="G317" i="7"/>
  <c r="G316" i="7"/>
  <c r="G315" i="7"/>
  <c r="G314" i="7"/>
  <c r="G313" i="7"/>
  <c r="G312" i="7"/>
  <c r="G311" i="7"/>
  <c r="G310" i="7"/>
  <c r="G309" i="7"/>
  <c r="G308" i="7"/>
  <c r="G307" i="7"/>
  <c r="G306" i="7"/>
  <c r="G305" i="7"/>
  <c r="G304" i="7"/>
  <c r="G303" i="7"/>
  <c r="G302" i="7"/>
  <c r="G301" i="7"/>
  <c r="G300" i="7"/>
  <c r="G299" i="7"/>
  <c r="G298" i="7"/>
  <c r="G297" i="7"/>
  <c r="G296" i="7"/>
  <c r="G295" i="7"/>
  <c r="G294" i="7"/>
  <c r="G293" i="7"/>
  <c r="G292" i="7"/>
  <c r="G291" i="7"/>
  <c r="G290" i="7"/>
  <c r="G289" i="7"/>
  <c r="G288" i="7"/>
  <c r="G287" i="7"/>
  <c r="G286" i="7"/>
  <c r="G285" i="7"/>
  <c r="G284" i="7"/>
  <c r="G283" i="7"/>
  <c r="G282" i="7"/>
  <c r="G281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G280" i="7"/>
  <c r="G279" i="7"/>
  <c r="G278" i="7"/>
  <c r="F272" i="7"/>
  <c r="F273" i="7"/>
  <c r="F274" i="7"/>
  <c r="F275" i="7"/>
  <c r="F276" i="7"/>
  <c r="F277" i="7"/>
  <c r="F278" i="7"/>
  <c r="G277" i="7"/>
  <c r="G276" i="7"/>
  <c r="G275" i="7"/>
  <c r="G274" i="7"/>
  <c r="G273" i="7"/>
  <c r="G272" i="7"/>
  <c r="F269" i="7"/>
  <c r="F270" i="7"/>
  <c r="F271" i="7"/>
  <c r="G271" i="7"/>
  <c r="G270" i="7"/>
  <c r="G269" i="7"/>
  <c r="F266" i="7"/>
  <c r="F267" i="7"/>
  <c r="F268" i="7"/>
  <c r="G268" i="7"/>
  <c r="G267" i="7"/>
  <c r="G266" i="7"/>
  <c r="F260" i="7"/>
  <c r="G260" i="7"/>
  <c r="F261" i="7"/>
  <c r="G261" i="7"/>
  <c r="F262" i="7"/>
  <c r="G262" i="7"/>
  <c r="F263" i="7"/>
  <c r="G263" i="7"/>
  <c r="F264" i="7"/>
  <c r="G264" i="7"/>
  <c r="F265" i="7"/>
  <c r="G265" i="7"/>
  <c r="F249" i="7"/>
  <c r="G249" i="7"/>
  <c r="F250" i="7"/>
  <c r="G250" i="7"/>
  <c r="F251" i="7"/>
  <c r="G251" i="7"/>
  <c r="F252" i="7"/>
  <c r="G252" i="7"/>
  <c r="F253" i="7"/>
  <c r="G253" i="7"/>
  <c r="F254" i="7"/>
  <c r="G254" i="7"/>
  <c r="F255" i="7"/>
  <c r="G255" i="7"/>
  <c r="F256" i="7"/>
  <c r="G256" i="7"/>
  <c r="F257" i="7"/>
  <c r="G257" i="7"/>
  <c r="F258" i="7"/>
  <c r="G258" i="7"/>
  <c r="F259" i="7"/>
  <c r="G259" i="7"/>
  <c r="F247" i="7"/>
  <c r="F248" i="7"/>
  <c r="G248" i="7"/>
  <c r="G247" i="7"/>
  <c r="F245" i="7"/>
  <c r="F246" i="7"/>
  <c r="G246" i="7"/>
  <c r="G245" i="7"/>
  <c r="F242" i="7"/>
  <c r="F243" i="7"/>
  <c r="F244" i="7"/>
  <c r="G244" i="7"/>
  <c r="G243" i="7"/>
  <c r="G242" i="7"/>
  <c r="F241" i="7"/>
  <c r="G241" i="7"/>
  <c r="F239" i="7"/>
  <c r="F240" i="7"/>
  <c r="G236" i="7"/>
  <c r="G237" i="7"/>
  <c r="G238" i="7"/>
  <c r="G239" i="7"/>
  <c r="G240" i="7"/>
  <c r="F236" i="7"/>
  <c r="F237" i="7"/>
  <c r="F238" i="7"/>
  <c r="F235" i="7"/>
  <c r="G235" i="7"/>
  <c r="F233" i="7"/>
  <c r="F234" i="7"/>
  <c r="F230" i="7"/>
  <c r="F231" i="7"/>
  <c r="F232" i="7"/>
  <c r="G234" i="7"/>
  <c r="G233" i="7"/>
  <c r="G232" i="7"/>
  <c r="G231" i="7"/>
  <c r="G230" i="7"/>
  <c r="F224" i="7"/>
  <c r="F225" i="7"/>
  <c r="F226" i="7"/>
  <c r="F227" i="7"/>
  <c r="F228" i="7"/>
  <c r="F229" i="7"/>
  <c r="G229" i="7"/>
  <c r="G228" i="7"/>
  <c r="G227" i="7"/>
  <c r="G226" i="7"/>
  <c r="G225" i="7"/>
  <c r="G224" i="7"/>
  <c r="F218" i="7"/>
  <c r="F219" i="7"/>
  <c r="F220" i="7"/>
  <c r="F221" i="7"/>
  <c r="F222" i="7"/>
  <c r="F223" i="7"/>
  <c r="G223" i="7"/>
  <c r="G222" i="7"/>
  <c r="G221" i="7"/>
  <c r="G220" i="7"/>
  <c r="G219" i="7"/>
  <c r="G218" i="7"/>
  <c r="F215" i="7"/>
  <c r="F216" i="7"/>
  <c r="F217" i="7"/>
  <c r="G217" i="7"/>
  <c r="G216" i="7"/>
  <c r="G215" i="7"/>
  <c r="F212" i="7"/>
  <c r="F213" i="7"/>
  <c r="F214" i="7"/>
  <c r="G214" i="7"/>
  <c r="G213" i="7"/>
  <c r="G212" i="7"/>
  <c r="F209" i="7"/>
  <c r="F210" i="7"/>
  <c r="F211" i="7"/>
  <c r="G209" i="7"/>
  <c r="G210" i="7"/>
  <c r="G211" i="7"/>
  <c r="F199" i="7"/>
  <c r="F200" i="7"/>
  <c r="F201" i="7"/>
  <c r="F202" i="7"/>
  <c r="F203" i="7"/>
  <c r="F204" i="7"/>
  <c r="F205" i="7"/>
  <c r="F206" i="7"/>
  <c r="F207" i="7"/>
  <c r="F208" i="7"/>
  <c r="G208" i="7"/>
  <c r="G207" i="7"/>
  <c r="G206" i="7"/>
  <c r="G205" i="7"/>
  <c r="G204" i="7"/>
  <c r="G203" i="7"/>
  <c r="G202" i="7"/>
  <c r="G201" i="7"/>
  <c r="G200" i="7"/>
  <c r="F194" i="7"/>
  <c r="F195" i="7"/>
  <c r="F196" i="7"/>
  <c r="F197" i="7"/>
  <c r="F198" i="7"/>
  <c r="G199" i="7"/>
  <c r="G198" i="7"/>
  <c r="G197" i="7"/>
  <c r="G196" i="7"/>
  <c r="G195" i="7"/>
  <c r="G194" i="7"/>
  <c r="F191" i="7"/>
  <c r="F192" i="7"/>
  <c r="F193" i="7"/>
  <c r="G193" i="7"/>
  <c r="G192" i="7"/>
  <c r="G191" i="7"/>
  <c r="F187" i="7"/>
  <c r="F188" i="7"/>
  <c r="F189" i="7"/>
  <c r="F190" i="7"/>
  <c r="G190" i="7"/>
  <c r="G189" i="7"/>
  <c r="G188" i="7"/>
  <c r="G180" i="7"/>
  <c r="G181" i="7"/>
  <c r="G182" i="7"/>
  <c r="G183" i="7"/>
  <c r="G184" i="7"/>
  <c r="G185" i="7"/>
  <c r="G186" i="7"/>
  <c r="F176" i="7"/>
  <c r="F177" i="7"/>
  <c r="F178" i="7"/>
  <c r="F179" i="7"/>
  <c r="F180" i="7"/>
  <c r="F181" i="7"/>
  <c r="F182" i="7"/>
  <c r="F183" i="7"/>
  <c r="F184" i="7"/>
  <c r="F185" i="7"/>
  <c r="F186" i="7"/>
  <c r="G187" i="7"/>
  <c r="G179" i="7"/>
  <c r="G178" i="7"/>
  <c r="G177" i="7"/>
  <c r="G176" i="7"/>
  <c r="F173" i="7"/>
  <c r="F174" i="7"/>
  <c r="F175" i="7"/>
  <c r="G175" i="7"/>
  <c r="G174" i="7"/>
  <c r="G173" i="7"/>
  <c r="F167" i="7"/>
  <c r="F168" i="7"/>
  <c r="F169" i="7"/>
  <c r="F170" i="7"/>
  <c r="F171" i="7"/>
  <c r="F172" i="7"/>
  <c r="G171" i="7"/>
  <c r="G172" i="7"/>
  <c r="G170" i="7"/>
  <c r="G169" i="7"/>
  <c r="G168" i="7"/>
  <c r="G167" i="7"/>
  <c r="F158" i="7"/>
  <c r="F159" i="7"/>
  <c r="F160" i="7"/>
  <c r="F161" i="7"/>
  <c r="F162" i="7"/>
  <c r="F163" i="7"/>
  <c r="F164" i="7"/>
  <c r="F165" i="7"/>
  <c r="F166" i="7"/>
  <c r="G166" i="7"/>
  <c r="G165" i="7"/>
  <c r="G164" i="7"/>
  <c r="G163" i="7"/>
  <c r="G162" i="7"/>
  <c r="G161" i="7"/>
  <c r="G160" i="7"/>
  <c r="G159" i="7"/>
  <c r="G158" i="7"/>
  <c r="F157" i="7"/>
  <c r="G157" i="7"/>
  <c r="F149" i="7"/>
  <c r="F150" i="7"/>
  <c r="F151" i="7"/>
  <c r="F152" i="7"/>
  <c r="F153" i="7"/>
  <c r="F154" i="7"/>
  <c r="F155" i="7"/>
  <c r="F156" i="7"/>
  <c r="G156" i="7"/>
  <c r="G155" i="7"/>
  <c r="G154" i="7"/>
  <c r="G153" i="7"/>
  <c r="G152" i="7"/>
  <c r="G151" i="7"/>
  <c r="G150" i="7"/>
  <c r="G149" i="7"/>
  <c r="F143" i="7"/>
  <c r="F144" i="7"/>
  <c r="F145" i="7"/>
  <c r="F146" i="7"/>
  <c r="F147" i="7"/>
  <c r="F148" i="7"/>
  <c r="G148" i="7"/>
  <c r="G147" i="7"/>
  <c r="G146" i="7"/>
  <c r="G145" i="7"/>
  <c r="G144" i="7"/>
  <c r="G143" i="7"/>
  <c r="F134" i="7"/>
  <c r="F135" i="7"/>
  <c r="F136" i="7"/>
  <c r="F137" i="7"/>
  <c r="F138" i="7"/>
  <c r="F139" i="7"/>
  <c r="F140" i="7"/>
  <c r="F141" i="7"/>
  <c r="F142" i="7"/>
  <c r="G142" i="7"/>
  <c r="G141" i="7"/>
  <c r="G140" i="7"/>
  <c r="G139" i="7"/>
  <c r="G138" i="7"/>
  <c r="G137" i="7"/>
  <c r="G136" i="7"/>
  <c r="G135" i="7"/>
  <c r="G134" i="7"/>
  <c r="F131" i="7"/>
  <c r="F132" i="7"/>
  <c r="F133" i="7"/>
  <c r="G133" i="7"/>
  <c r="G132" i="7"/>
  <c r="F128" i="7"/>
  <c r="F129" i="7"/>
  <c r="F130" i="7"/>
  <c r="G131" i="7"/>
  <c r="G130" i="7"/>
  <c r="G129" i="7"/>
  <c r="G128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F115" i="7"/>
  <c r="F114" i="7"/>
  <c r="G115" i="7"/>
  <c r="G114" i="7"/>
  <c r="G113" i="7"/>
  <c r="F110" i="7"/>
  <c r="F111" i="7"/>
  <c r="F112" i="7"/>
  <c r="F113" i="7"/>
  <c r="G112" i="7"/>
  <c r="G111" i="7"/>
  <c r="G110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G109" i="7" l="1"/>
  <c r="G108" i="7"/>
  <c r="G107" i="7"/>
  <c r="G106" i="7"/>
  <c r="G105" i="7"/>
  <c r="G104" i="7"/>
  <c r="G103" i="7"/>
  <c r="G102" i="7"/>
  <c r="G101" i="7"/>
  <c r="G100" i="7"/>
  <c r="G99" i="7"/>
  <c r="G98" i="7"/>
  <c r="G92" i="7"/>
  <c r="G93" i="7"/>
  <c r="G94" i="7"/>
  <c r="G95" i="7"/>
  <c r="G96" i="7"/>
  <c r="G97" i="7"/>
  <c r="G91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G52" i="7"/>
  <c r="F52" i="7"/>
  <c r="G51" i="7"/>
  <c r="F51" i="7"/>
  <c r="G50" i="7"/>
  <c r="F50" i="7"/>
  <c r="G49" i="7"/>
  <c r="F49" i="7"/>
  <c r="G48" i="7"/>
  <c r="F48" i="7"/>
  <c r="G47" i="7"/>
  <c r="F47" i="7"/>
  <c r="G46" i="7"/>
  <c r="F46" i="7"/>
  <c r="G45" i="7"/>
  <c r="F45" i="7"/>
  <c r="G44" i="7"/>
  <c r="F44" i="7"/>
  <c r="G43" i="7"/>
  <c r="F43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F3" i="7"/>
  <c r="F2" i="7"/>
  <c r="G30" i="8" l="1"/>
  <c r="G29" i="8" l="1"/>
  <c r="G58" i="8" l="1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F30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G5" i="8"/>
  <c r="F5" i="8"/>
  <c r="G4" i="8"/>
  <c r="F4" i="8"/>
  <c r="G3" i="8"/>
  <c r="F3" i="8"/>
  <c r="G2" i="8"/>
  <c r="F2" i="8"/>
  <c r="G3" i="6" l="1"/>
  <c r="G4" i="6"/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" i="6"/>
  <c r="F101" i="6" l="1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52" i="6" l="1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50" i="6"/>
  <c r="F51" i="6"/>
  <c r="F22" i="6" l="1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3" i="6"/>
  <c r="F4" i="6"/>
  <c r="F5" i="6"/>
  <c r="F6" i="6"/>
  <c r="F7" i="6"/>
  <c r="F2" i="6"/>
</calcChain>
</file>

<file path=xl/sharedStrings.xml><?xml version="1.0" encoding="utf-8"?>
<sst xmlns="http://schemas.openxmlformats.org/spreadsheetml/2006/main" count="1761" uniqueCount="582">
  <si>
    <t>NO</t>
  </si>
  <si>
    <t>NAMA PERUSAHAAN</t>
  </si>
  <si>
    <t>KETERANGAN</t>
  </si>
  <si>
    <t>Adventa Berhad</t>
  </si>
  <si>
    <t>AJIJAYA</t>
  </si>
  <si>
    <t>ABM Fujiya Berhad</t>
  </si>
  <si>
    <t>Amalgamated Industrial Steel Berhad</t>
  </si>
  <si>
    <t>Ajiya Berhad</t>
  </si>
  <si>
    <t>ANCOM</t>
  </si>
  <si>
    <t>Ancom Berhad</t>
  </si>
  <si>
    <t>ANNJOO</t>
  </si>
  <si>
    <t>Ann Joo Resources Berhad</t>
  </si>
  <si>
    <t>APB</t>
  </si>
  <si>
    <t>APB Resources Berhad</t>
  </si>
  <si>
    <t>ARANK</t>
  </si>
  <si>
    <t>A-Rank Berhad</t>
  </si>
  <si>
    <t>ASIAPLY</t>
  </si>
  <si>
    <t>Asia Poly Holdings Berhad</t>
  </si>
  <si>
    <t>ASTINO</t>
  </si>
  <si>
    <t>Astino Berhad</t>
  </si>
  <si>
    <t>AT</t>
  </si>
  <si>
    <t>At Systematization Berhad</t>
  </si>
  <si>
    <t>ATURMJU</t>
  </si>
  <si>
    <t>Aturmaju Resources Berhad</t>
  </si>
  <si>
    <t>BHIC</t>
  </si>
  <si>
    <t>Boustead Heavy Industries Corporation Berhad</t>
  </si>
  <si>
    <t>BOILERM</t>
  </si>
  <si>
    <t>Boilermech Holdings Berhad</t>
  </si>
  <si>
    <t>BOXPAK</t>
  </si>
  <si>
    <t>Box-Pak (Malaysia) Bhd</t>
  </si>
  <si>
    <t>BSLCORP</t>
  </si>
  <si>
    <t>BSL Corporation Berhad</t>
  </si>
  <si>
    <t>BTM</t>
  </si>
  <si>
    <t>BTM Resources Berhad</t>
  </si>
  <si>
    <t>CANONE</t>
  </si>
  <si>
    <t>Can-one Berhad</t>
  </si>
  <si>
    <t>CAP</t>
  </si>
  <si>
    <t>Cymao Holding Berhad</t>
  </si>
  <si>
    <t>CAREPLS</t>
  </si>
  <si>
    <t>Careplus Group Berhad</t>
  </si>
  <si>
    <t>CBIP</t>
  </si>
  <si>
    <t>CB Industrial Product Holding Berhad</t>
  </si>
  <si>
    <t>CFM</t>
  </si>
  <si>
    <t>Computer Forms (Malaysia) Berhad</t>
  </si>
  <si>
    <t>CHOO</t>
  </si>
  <si>
    <t>Choo Bee Metal Industries Berhad</t>
  </si>
  <si>
    <t>CICB</t>
  </si>
  <si>
    <t>Central Industrial Corporation Berhad</t>
  </si>
  <si>
    <t>CN ASIA</t>
  </si>
  <si>
    <t>CN Asia Corporation Bhd</t>
  </si>
  <si>
    <t>COMCORP</t>
  </si>
  <si>
    <t>Comintel Corporation Bhd</t>
  </si>
  <si>
    <t>CONNECT</t>
  </si>
  <si>
    <t>Connectcounty Holdings Berhad</t>
  </si>
  <si>
    <t>CSCSTEEL</t>
  </si>
  <si>
    <t>Csc Steel Holdings Berhad</t>
  </si>
  <si>
    <t>CYL</t>
  </si>
  <si>
    <t>Cyl Corporation Berhad</t>
  </si>
  <si>
    <t>DAIBOCHI</t>
  </si>
  <si>
    <t>Daibochi Plastic And Packaging Industry Bhd</t>
  </si>
  <si>
    <t>DOMINAN</t>
  </si>
  <si>
    <t>Dominant Enterprise Berhad</t>
  </si>
  <si>
    <t>DRBHCOM</t>
  </si>
  <si>
    <t>Drb-Hicom Berhad</t>
  </si>
  <si>
    <t>DUFU</t>
  </si>
  <si>
    <t>Dufu Technology corp. Berhad</t>
  </si>
  <si>
    <t>EG</t>
  </si>
  <si>
    <t>Eg Industries Berhad</t>
  </si>
  <si>
    <t>ESCERAM</t>
  </si>
  <si>
    <t>Es Ceramics Technology Berhad</t>
  </si>
  <si>
    <t>FACBIND</t>
  </si>
  <si>
    <t>Facb Industries Incorporated Berhad</t>
  </si>
  <si>
    <t>FIBON</t>
  </si>
  <si>
    <t>Fibon Berhad</t>
  </si>
  <si>
    <t>Fima Corporation Berhad</t>
  </si>
  <si>
    <t>GESHEN</t>
  </si>
  <si>
    <t>Ge-Shen Corporation Berhad</t>
  </si>
  <si>
    <t>GLOTEC</t>
  </si>
  <si>
    <t>Globaltec Formation Berhad</t>
  </si>
  <si>
    <t>GPA</t>
  </si>
  <si>
    <t>Gpa Holdings Berhad</t>
  </si>
  <si>
    <t>GPHAROS</t>
  </si>
  <si>
    <t>Golden Pharos Berhad</t>
  </si>
  <si>
    <t>GREENYB</t>
  </si>
  <si>
    <t>Greenyield Berhad</t>
  </si>
  <si>
    <t>GUH</t>
  </si>
  <si>
    <t>Guh Holdings Berhad</t>
  </si>
  <si>
    <t>HARTA</t>
  </si>
  <si>
    <t>Hartalega Holdings Berhad</t>
  </si>
  <si>
    <t>HIAP HUA</t>
  </si>
  <si>
    <t>Hiap Huat Holdings Berhad</t>
  </si>
  <si>
    <t>HIGHTEC</t>
  </si>
  <si>
    <t>Kumpulan H &amp; L High-Tech Berhad</t>
  </si>
  <si>
    <t>IMASPRO</t>
  </si>
  <si>
    <t>Imaspro Corporation Berhad</t>
  </si>
  <si>
    <t xml:space="preserve">IRETEX </t>
  </si>
  <si>
    <t>Ire-Tex Corporation Berhad</t>
  </si>
  <si>
    <t>JMR</t>
  </si>
  <si>
    <t>Jmr Conglomeration Bhd</t>
  </si>
  <si>
    <t>JOHOTIN</t>
  </si>
  <si>
    <t>Johore Tin Berhad</t>
  </si>
  <si>
    <t>JTIASA</t>
  </si>
  <si>
    <t>Jaya Tiasa Holdings Berhad</t>
  </si>
  <si>
    <t>KEINHIN</t>
  </si>
  <si>
    <t>Kein Hing International Berhad</t>
  </si>
  <si>
    <t>KIALIM</t>
  </si>
  <si>
    <t>Kia Lim Berhad</t>
  </si>
  <si>
    <t>KIANJOO</t>
  </si>
  <si>
    <t>Kian Joo Can Factory Berhad</t>
  </si>
  <si>
    <t>KIMHIN</t>
  </si>
  <si>
    <t>Kim Hin Industry Berhad</t>
  </si>
  <si>
    <t>KNM</t>
  </si>
  <si>
    <t>Knm Group Berhad</t>
  </si>
  <si>
    <t>KOBAY</t>
  </si>
  <si>
    <t>Kobay Technology Bhd</t>
  </si>
  <si>
    <t>KOMARK</t>
  </si>
  <si>
    <t>Komarkcorp Berhad</t>
  </si>
  <si>
    <t>ANI</t>
  </si>
  <si>
    <t>AgriNurture, Inc.</t>
  </si>
  <si>
    <t>FOOD</t>
  </si>
  <si>
    <t>Alliance Select Foods International, Inc.</t>
  </si>
  <si>
    <t>ACR</t>
  </si>
  <si>
    <t>Alsons Consolidated Resources, Inc.</t>
  </si>
  <si>
    <t>BSC</t>
  </si>
  <si>
    <t>Basic Energy Corporation</t>
  </si>
  <si>
    <t>CHP</t>
  </si>
  <si>
    <t>CAT</t>
  </si>
  <si>
    <t>CNPF</t>
  </si>
  <si>
    <t>CIP</t>
  </si>
  <si>
    <t>TECH</t>
  </si>
  <si>
    <t>CIC</t>
  </si>
  <si>
    <t>CA</t>
  </si>
  <si>
    <t>Cemex Holdings Philippines, Inc.</t>
  </si>
  <si>
    <t>Central Azucarera de Tarlac, Inc.</t>
  </si>
  <si>
    <t>Century Pacific Food, Inc.</t>
  </si>
  <si>
    <t>Chemical Industries of the Philippines, Inc</t>
  </si>
  <si>
    <t>Cirtek Holdings Philippines Corporation</t>
  </si>
  <si>
    <t>Concepcion Industrial Corporation</t>
  </si>
  <si>
    <t>Concrete Aggregates Corporation</t>
  </si>
  <si>
    <t>CROWN</t>
  </si>
  <si>
    <t>DNL</t>
  </si>
  <si>
    <t>DAVIN</t>
  </si>
  <si>
    <t>EEI</t>
  </si>
  <si>
    <t>EMP</t>
  </si>
  <si>
    <t>EURO</t>
  </si>
  <si>
    <t>Crown Asia Chemicals Corporation</t>
  </si>
  <si>
    <t>D&amp;L Industries, Inc.</t>
  </si>
  <si>
    <t>Da Vinci Capital Holdings, Inc.</t>
  </si>
  <si>
    <t>EEI Corporation</t>
  </si>
  <si>
    <t>Emperador Inc.</t>
  </si>
  <si>
    <t>Euro-Med Laboratories Phil, Inc.</t>
  </si>
  <si>
    <t>FGEN</t>
  </si>
  <si>
    <t>FPH</t>
  </si>
  <si>
    <t>First Gen Corporation</t>
  </si>
  <si>
    <t>First Philippine Holdings Corporation</t>
  </si>
  <si>
    <t>GSMI</t>
  </si>
  <si>
    <t>HLCM</t>
  </si>
  <si>
    <t>IMI</t>
  </si>
  <si>
    <t>ION</t>
  </si>
  <si>
    <t>Ginebra San Miguel, Inc.</t>
  </si>
  <si>
    <t>Holcim Philippines, Inc.</t>
  </si>
  <si>
    <t>Integrated Micro-Electronics, Inc.</t>
  </si>
  <si>
    <t>Ionics, Inc.</t>
  </si>
  <si>
    <t>JFC</t>
  </si>
  <si>
    <t>LMG</t>
  </si>
  <si>
    <t>LFM</t>
  </si>
  <si>
    <t>MVC</t>
  </si>
  <si>
    <t>MACAY</t>
  </si>
  <si>
    <t>Jollibee Foods Corporation</t>
  </si>
  <si>
    <t>LMG Chemicals Corporaion</t>
  </si>
  <si>
    <t>Liberty Flour Mills, Inc.</t>
  </si>
  <si>
    <t>Mabuhay Vinyl Corporation</t>
  </si>
  <si>
    <t>Macay Holdings, Inc.</t>
  </si>
  <si>
    <t>MER</t>
  </si>
  <si>
    <t>MWC</t>
  </si>
  <si>
    <t>MWIDE</t>
  </si>
  <si>
    <t>MG</t>
  </si>
  <si>
    <t xml:space="preserve">Manila Electric Company </t>
  </si>
  <si>
    <t>Manila Water Compan, Inc.</t>
  </si>
  <si>
    <t>Megawide Construction Corporation</t>
  </si>
  <si>
    <t>Millennium Global Holdings, Inc.</t>
  </si>
  <si>
    <t>PHEN</t>
  </si>
  <si>
    <t>PMPC</t>
  </si>
  <si>
    <t>PIP</t>
  </si>
  <si>
    <t>PERC</t>
  </si>
  <si>
    <t>PCOR</t>
  </si>
  <si>
    <t>Petron Corporation</t>
  </si>
  <si>
    <t>PHINMA Energy Corporation</t>
  </si>
  <si>
    <t>Panasonic Manufacturing Philippines, Inc.</t>
  </si>
  <si>
    <t>Pepsi-Cola Products Philippines, Inc.</t>
  </si>
  <si>
    <t>PetroEnergy Resources Corporation</t>
  </si>
  <si>
    <t>PHN</t>
  </si>
  <si>
    <t>PNX</t>
  </si>
  <si>
    <t>Phoenix Petroleum Phillippines, Inc.</t>
  </si>
  <si>
    <t>Phinma Corporation</t>
  </si>
  <si>
    <t>PPC</t>
  </si>
  <si>
    <t>RFM</t>
  </si>
  <si>
    <t>ROX</t>
  </si>
  <si>
    <t>RCI</t>
  </si>
  <si>
    <t>SSP</t>
  </si>
  <si>
    <t>SPC</t>
  </si>
  <si>
    <t xml:space="preserve">Pryce Corporation </t>
  </si>
  <si>
    <t>RFM Corporation</t>
  </si>
  <si>
    <t>Roxas Holdings, Inc.</t>
  </si>
  <si>
    <t>Roxas and Company, Inc.</t>
  </si>
  <si>
    <t>SFA Semicon Phillippines Corporation</t>
  </si>
  <si>
    <t>SPC Power Corporation</t>
  </si>
  <si>
    <t>SFI</t>
  </si>
  <si>
    <t>Swift Foods, Inc.</t>
  </si>
  <si>
    <t>T</t>
  </si>
  <si>
    <t>URC</t>
  </si>
  <si>
    <t>VMC</t>
  </si>
  <si>
    <t>VITA</t>
  </si>
  <si>
    <t>WT</t>
  </si>
  <si>
    <t>VUL</t>
  </si>
  <si>
    <t>TKC Metals Corporation</t>
  </si>
  <si>
    <t>Universal Robina Corporation</t>
  </si>
  <si>
    <t>Victorias Milling Company, Inc.</t>
  </si>
  <si>
    <t>Vitarich Corporation</t>
  </si>
  <si>
    <t>Vivant Corporation</t>
  </si>
  <si>
    <t>Vulcan Industrial &amp; Mining Corporation</t>
  </si>
  <si>
    <t>KOSSAN</t>
  </si>
  <si>
    <t>KPOWER</t>
  </si>
  <si>
    <t>KSSC</t>
  </si>
  <si>
    <t>KYM</t>
  </si>
  <si>
    <t>LBALUM</t>
  </si>
  <si>
    <t>Kossan Rubber Industries Bhd</t>
  </si>
  <si>
    <t>Kumpulan Powernet Berhad</t>
  </si>
  <si>
    <t>K. Seng Seng Corporation Berhad</t>
  </si>
  <si>
    <t>Kym Holdings Bhd</t>
  </si>
  <si>
    <t>Lb Aluminium Berhad</t>
  </si>
  <si>
    <t>LSTEEL</t>
  </si>
  <si>
    <t>Leader Steel Holdings Berhad</t>
  </si>
  <si>
    <t>LUSTER</t>
  </si>
  <si>
    <t>Luster Industries Bhd</t>
  </si>
  <si>
    <t>MBL</t>
  </si>
  <si>
    <t>Muar ban Lee Group Berhad</t>
  </si>
  <si>
    <t>MELEWAR</t>
  </si>
  <si>
    <t>Melewar Industrial Group Berhad</t>
  </si>
  <si>
    <t>MERCURY</t>
  </si>
  <si>
    <t>Mercury Industries Berhad</t>
  </si>
  <si>
    <t>MINHO</t>
  </si>
  <si>
    <t>Minho (M) Berhad</t>
  </si>
  <si>
    <t>MQ</t>
  </si>
  <si>
    <t>Mq Technology Berhad</t>
  </si>
  <si>
    <t>NWP</t>
  </si>
  <si>
    <t>Nwp Holdings Berhad</t>
  </si>
  <si>
    <t>ONCCASH</t>
  </si>
  <si>
    <t>Oceancash Pacific Berhad</t>
  </si>
  <si>
    <t>OKA</t>
  </si>
  <si>
    <t>Oka Corporation Bhd</t>
  </si>
  <si>
    <t>P.I.E</t>
  </si>
  <si>
    <t>P.I.E. Industrial Berhad</t>
  </si>
  <si>
    <t>PA</t>
  </si>
  <si>
    <t>P.A. Resources Berhad</t>
  </si>
  <si>
    <t>PENSONI</t>
  </si>
  <si>
    <t>Pensonic Holdings Berhad</t>
  </si>
  <si>
    <t>PETRONM</t>
  </si>
  <si>
    <t>Petron Malaysia Refining &amp; Marketing Bhd</t>
  </si>
  <si>
    <t>PLASTRAD</t>
  </si>
  <si>
    <t>Plastrade Technology Berhad</t>
  </si>
  <si>
    <t>PMBTECH</t>
  </si>
  <si>
    <t>PMB Technology Berhad</t>
  </si>
  <si>
    <t>PPHB</t>
  </si>
  <si>
    <t>Public Packages Holdings Berhad</t>
  </si>
  <si>
    <t>PRESS ME</t>
  </si>
  <si>
    <t>Press Metal Berhad</t>
  </si>
  <si>
    <t>PRESTAR</t>
  </si>
  <si>
    <t>Prestar Resources Berhad</t>
  </si>
  <si>
    <t>PRG</t>
  </si>
  <si>
    <t>Prg Holdings Berhad</t>
  </si>
  <si>
    <t>QUALITY</t>
  </si>
  <si>
    <t>Quality Concrete Holdings Berhad</t>
  </si>
  <si>
    <t>RAPID</t>
  </si>
  <si>
    <t>Rapid Synergy</t>
  </si>
  <si>
    <t>RESINTC</t>
  </si>
  <si>
    <t>Resintech Berhad</t>
  </si>
  <si>
    <t>RUBBEREX</t>
  </si>
  <si>
    <t>Rubberex Corporation (M) Berhad</t>
  </si>
  <si>
    <t>SAB</t>
  </si>
  <si>
    <t>Southern Acids (M) Berhad</t>
  </si>
  <si>
    <t>SAM</t>
  </si>
  <si>
    <t>Sam Engineering &amp; Equipment (M) Berhad</t>
  </si>
  <si>
    <t>SANICHI</t>
  </si>
  <si>
    <t>Sanichi Technology Berhad</t>
  </si>
  <si>
    <t>SAPIND</t>
  </si>
  <si>
    <t>Sapura Industrial</t>
  </si>
  <si>
    <t>SCABLE</t>
  </si>
  <si>
    <t>Sarawak Cable Berhad</t>
  </si>
  <si>
    <t>SCGM</t>
  </si>
  <si>
    <t>Scgm Bhd</t>
  </si>
  <si>
    <t>SCIB</t>
  </si>
  <si>
    <t>Sarawak Consolidated Industries Berhad</t>
  </si>
  <si>
    <t>SCIENTX</t>
  </si>
  <si>
    <t>Scientex Berhad</t>
  </si>
  <si>
    <t>SCNWOLF</t>
  </si>
  <si>
    <t>Scanwolf Corporation Berhad</t>
  </si>
  <si>
    <t>SCOMNET</t>
  </si>
  <si>
    <t>Supercomnet Technologies Berhad</t>
  </si>
  <si>
    <t>SCOPE</t>
  </si>
  <si>
    <t>Scope Industries Berhad</t>
  </si>
  <si>
    <t>SEACERA</t>
  </si>
  <si>
    <t>Seacera Group Berhad</t>
  </si>
  <si>
    <t>SEALINK</t>
  </si>
  <si>
    <t>Sealink International Berhad</t>
  </si>
  <si>
    <t>Sig Gases Berhad</t>
  </si>
  <si>
    <t>SIGGAS</t>
  </si>
  <si>
    <t>SINO HUA</t>
  </si>
  <si>
    <t>Sino Hua-An International Berhad</t>
  </si>
  <si>
    <t>SKBSHUT</t>
  </si>
  <si>
    <t>SKB Shutters Corporation Berhad</t>
  </si>
  <si>
    <t>SMISCOR</t>
  </si>
  <si>
    <t>SMIS Corporation Berhad</t>
  </si>
  <si>
    <t>SSTEEL</t>
  </si>
  <si>
    <t>Southern Steel Berhad</t>
  </si>
  <si>
    <t>SUBUR</t>
  </si>
  <si>
    <t>Subur Tiasa Holding Berhad</t>
  </si>
  <si>
    <t>SUPERLN</t>
  </si>
  <si>
    <t>Superlon Holdings Berhad</t>
  </si>
  <si>
    <t>TECFAST</t>
  </si>
  <si>
    <t>Techfast Holdings Berhad</t>
  </si>
  <si>
    <t>TGVAN</t>
  </si>
  <si>
    <t>Thong Guan Industries Berhad</t>
  </si>
  <si>
    <t>TIENWAH</t>
  </si>
  <si>
    <t>Tien Wah Press Holdings Berhad</t>
  </si>
  <si>
    <t>TOMYPAK</t>
  </si>
  <si>
    <t>Tomypak Holdings Berhad</t>
  </si>
  <si>
    <t>TOYOINK</t>
  </si>
  <si>
    <t>Toyo Ink Group Berhad</t>
  </si>
  <si>
    <t>UCHI</t>
  </si>
  <si>
    <t>Uchi Technologies Berhad</t>
  </si>
  <si>
    <t>ULICORP</t>
  </si>
  <si>
    <t>United U-li Corporation Bhd</t>
  </si>
  <si>
    <t>WCT</t>
  </si>
  <si>
    <t>WCT Holding Berhad</t>
  </si>
  <si>
    <t>WELLCAL</t>
  </si>
  <si>
    <t>Wellcall Holdings Berhad</t>
  </si>
  <si>
    <t>WONG</t>
  </si>
  <si>
    <t>Wong Engineering Corporation Berhad</t>
  </si>
  <si>
    <t>WOODLAN</t>
  </si>
  <si>
    <t>Woodlandor Holdings Berhad</t>
  </si>
  <si>
    <t>WTK</t>
  </si>
  <si>
    <t>WTK Holdings Berhad</t>
  </si>
  <si>
    <t>YLI</t>
  </si>
  <si>
    <t>YLI Holdings Berhad</t>
  </si>
  <si>
    <t>CHOW</t>
  </si>
  <si>
    <t>CHOW STEEL INDUSTRIES PUBLIC COMPANY LIMITED</t>
  </si>
  <si>
    <t>CIG</t>
  </si>
  <si>
    <t>C.I.GROUP PUBLIC COMPANY LIMITED</t>
  </si>
  <si>
    <t>COLOR</t>
  </si>
  <si>
    <t>SALEE COLOUR PUBLIC COMPANY LIMITED</t>
  </si>
  <si>
    <t>FPI</t>
  </si>
  <si>
    <t>FORTUNE PARTS INDUSTRY PUBLIC COMPANY LIMITED</t>
  </si>
  <si>
    <t>MBAX</t>
  </si>
  <si>
    <t>MULTIBAX PUBLIC COMPANY LIMITED</t>
  </si>
  <si>
    <t>NDR</t>
  </si>
  <si>
    <t>N.D. RUBBER PUBLIC COMPANY LIMITED</t>
  </si>
  <si>
    <t>PDG</t>
  </si>
  <si>
    <t>PRODIGY PUBLIC COMPANY LIMITED</t>
  </si>
  <si>
    <t>PIMO</t>
  </si>
  <si>
    <t>PIONEER MOTOR PUBLIC COMPANY LIMITED</t>
  </si>
  <si>
    <t>PJW</t>
  </si>
  <si>
    <t>PANJAWATTANA PLASTIC PUBLIC COMPANY LIMITED</t>
  </si>
  <si>
    <t>PPM</t>
  </si>
  <si>
    <t>PORN PROM METAL PUBLIC COMPANY LIMITED</t>
  </si>
  <si>
    <t>RWI</t>
  </si>
  <si>
    <t>RAYONG WIRE INDUSTRIES PUBLIC COMPANY LIMITED</t>
  </si>
  <si>
    <t>SALEE</t>
  </si>
  <si>
    <t>SALEE INDUSTRY PUBLIC COMPANY LIMITED</t>
  </si>
  <si>
    <t>SANKO</t>
  </si>
  <si>
    <t>SANKO DIECASTING (THAILAND) PUBLIC COMPANY LIMITED</t>
  </si>
  <si>
    <t>SWC</t>
  </si>
  <si>
    <t>SHERWOOD CORPORATION (THAILAND) PUBLIC COMPANY LIMITED</t>
  </si>
  <si>
    <t>TMC</t>
  </si>
  <si>
    <t>T.M.C. INDUSTRIAL PUBLIC COMPANY LIMITED</t>
  </si>
  <si>
    <t>TMW</t>
  </si>
  <si>
    <t>THAI MITSUWA PUBLIC COMPANY LIMITED</t>
  </si>
  <si>
    <t>UAC</t>
  </si>
  <si>
    <t>UAC GLOBAL PUBLIC COMPANY LIMITED</t>
  </si>
  <si>
    <t>UEC</t>
  </si>
  <si>
    <t>UNIMIT ENGINEERING PUBLIC COMPANY LIMITED</t>
  </si>
  <si>
    <t>UREKA</t>
  </si>
  <si>
    <t>EUREKA DESIGN PUBLIC COMPANY LIMITED</t>
  </si>
  <si>
    <t>YUASA</t>
  </si>
  <si>
    <t>YUASA BATTERY (THAILAND) PUBLIC COMPANY LIMITED</t>
  </si>
  <si>
    <t>ADES</t>
  </si>
  <si>
    <t>AISA</t>
  </si>
  <si>
    <t>Tiga Pilar Sejahtera Food Tbk</t>
  </si>
  <si>
    <t>AKPI</t>
  </si>
  <si>
    <t>Argha Karya Prima Industry Tbk</t>
  </si>
  <si>
    <t>ALDO</t>
  </si>
  <si>
    <t>Alkindo Naratama Tbk</t>
  </si>
  <si>
    <t>ALKA</t>
  </si>
  <si>
    <t>ALTO</t>
  </si>
  <si>
    <t>Tri Banyan Tirta Tbk</t>
  </si>
  <si>
    <t>Asahimas Flat Glass Tbk</t>
  </si>
  <si>
    <t>ARNA</t>
  </si>
  <si>
    <t>ASII</t>
  </si>
  <si>
    <t>Astra International Tbk</t>
  </si>
  <si>
    <t>AUTO</t>
  </si>
  <si>
    <t>BAJA</t>
  </si>
  <si>
    <t>Saranacentral Bajatama Tbk</t>
  </si>
  <si>
    <t>BIMA</t>
  </si>
  <si>
    <t>BRNA</t>
  </si>
  <si>
    <t>Berlina Tbk</t>
  </si>
  <si>
    <t>BTON</t>
  </si>
  <si>
    <t>BUDI</t>
  </si>
  <si>
    <t>CEKA</t>
  </si>
  <si>
    <t>DLTA</t>
  </si>
  <si>
    <t>Delta Djakarta Tbk</t>
  </si>
  <si>
    <t>DPNS</t>
  </si>
  <si>
    <t>DVLA</t>
  </si>
  <si>
    <t>Darya Varia Laboratoria Tbk</t>
  </si>
  <si>
    <t>ETWA</t>
  </si>
  <si>
    <t>Eterindo Wahanatama Tbk</t>
  </si>
  <si>
    <t>FASW</t>
  </si>
  <si>
    <t>Fajar Surya Wisesa Tbk</t>
  </si>
  <si>
    <t>GDST</t>
  </si>
  <si>
    <t>Gunawan Djanjaya Steel Tbk</t>
  </si>
  <si>
    <t>GGRM</t>
  </si>
  <si>
    <t>Gudang Garam Tbk</t>
  </si>
  <si>
    <t>GJTL</t>
  </si>
  <si>
    <t>Gajah Tunggal Tbk</t>
  </si>
  <si>
    <t>HMSP</t>
  </si>
  <si>
    <t>Hanjaya Mandala Sampoerna Tbk</t>
  </si>
  <si>
    <t>ICBP</t>
  </si>
  <si>
    <t>Indofood CBP Sukses Makmur Tbk</t>
  </si>
  <si>
    <t>IKAI</t>
  </si>
  <si>
    <t>IMPC</t>
  </si>
  <si>
    <t>INAI</t>
  </si>
  <si>
    <t>Indal Aluminium Industry Tbk</t>
  </si>
  <si>
    <t>INCI</t>
  </si>
  <si>
    <t>INDF</t>
  </si>
  <si>
    <t>Indofood Sukses Makmur Tbk</t>
  </si>
  <si>
    <t>INDS</t>
  </si>
  <si>
    <t>Indospring Tbk</t>
  </si>
  <si>
    <t>INTP</t>
  </si>
  <si>
    <t>KAEF</t>
  </si>
  <si>
    <t>Kimia Farma Tbk</t>
  </si>
  <si>
    <t>KBLI</t>
  </si>
  <si>
    <t>KMI Wire and Cable Tbk</t>
  </si>
  <si>
    <t>KBLM</t>
  </si>
  <si>
    <t>Kabelindo Murni Tbk</t>
  </si>
  <si>
    <t>KBRI</t>
  </si>
  <si>
    <t>Kertas Basuki Rachmat Indonesia Tbk</t>
  </si>
  <si>
    <t>KDSI</t>
  </si>
  <si>
    <t>KICI</t>
  </si>
  <si>
    <t>KINO</t>
  </si>
  <si>
    <t>KLBF</t>
  </si>
  <si>
    <t>Kalbe Farma Tbk</t>
  </si>
  <si>
    <t>LION</t>
  </si>
  <si>
    <t>LMSH</t>
  </si>
  <si>
    <t>Lionmesh Prima Tbk</t>
  </si>
  <si>
    <t>MBTO</t>
  </si>
  <si>
    <t>Martina Berto Tbk</t>
  </si>
  <si>
    <t>MLBI</t>
  </si>
  <si>
    <t>Multi Bintang Indonesia Tbk</t>
  </si>
  <si>
    <t>MYOR</t>
  </si>
  <si>
    <t>Mayora Indah Tbk</t>
  </si>
  <si>
    <t>NIPS</t>
  </si>
  <si>
    <t>Nippers Tbk</t>
  </si>
  <si>
    <t>PRAS</t>
  </si>
  <si>
    <t>PSDN</t>
  </si>
  <si>
    <t>Prashida Aneka Niaga Tbk</t>
  </si>
  <si>
    <t>PYFA</t>
  </si>
  <si>
    <t>Pyridam Farma Tbk</t>
  </si>
  <si>
    <t>RICY</t>
  </si>
  <si>
    <t>Ricky Putra Globalindo Tbk</t>
  </si>
  <si>
    <t>RMBA</t>
  </si>
  <si>
    <t>Bentoel International Investama Tbk</t>
  </si>
  <si>
    <t>ROTI</t>
  </si>
  <si>
    <t>SCCO</t>
  </si>
  <si>
    <t>SKBM</t>
  </si>
  <si>
    <t>Sekar Bumi Tbk</t>
  </si>
  <si>
    <t>SMBR</t>
  </si>
  <si>
    <t>SMGR</t>
  </si>
  <si>
    <t>SMSM</t>
  </si>
  <si>
    <t>Selamat Sempurna Tbk</t>
  </si>
  <si>
    <t>SRSN</t>
  </si>
  <si>
    <t>TCID</t>
  </si>
  <si>
    <t>Mandom Indonesia Tbk</t>
  </si>
  <si>
    <t>TIRT</t>
  </si>
  <si>
    <t>Tirta Mahakam Resources Tbk</t>
  </si>
  <si>
    <t>TOTO</t>
  </si>
  <si>
    <t>Surya Toto Indonesia Tbk</t>
  </si>
  <si>
    <t>TRIS</t>
  </si>
  <si>
    <t>Trisula International Tbk</t>
  </si>
  <si>
    <t>TRST</t>
  </si>
  <si>
    <t>Trias Sentosa Tbk</t>
  </si>
  <si>
    <t>TSPC</t>
  </si>
  <si>
    <t>UNIT</t>
  </si>
  <si>
    <t>Nusantara Inti Corpora Tbk</t>
  </si>
  <si>
    <t>UNVR</t>
  </si>
  <si>
    <t>Unilever Indonesia Tbk</t>
  </si>
  <si>
    <t>VOKS</t>
  </si>
  <si>
    <t>Voksel Electric Tbk</t>
  </si>
  <si>
    <t>YPAS</t>
  </si>
  <si>
    <t>Yana Prima Hasta Persada Tbk</t>
  </si>
  <si>
    <t>AEI Corporation Ltd</t>
  </si>
  <si>
    <t>AEM Holdings Limited</t>
  </si>
  <si>
    <t>Allied Technologies Limited</t>
  </si>
  <si>
    <t>Annica Holdings Limited</t>
  </si>
  <si>
    <t>AP Oil International Limited</t>
  </si>
  <si>
    <t>Asian Micro Holdings Limited</t>
  </si>
  <si>
    <t>BRC Asia Limited</t>
  </si>
  <si>
    <t>BreadTalk Group Limited</t>
  </si>
  <si>
    <t>CDW Holding Limited</t>
  </si>
  <si>
    <t>Centurion Corporation Limited</t>
  </si>
  <si>
    <t>CFM Holdings Limited</t>
  </si>
  <si>
    <t>Memtech International Ltd.</t>
  </si>
  <si>
    <t>Ocean Sky International Ltd.</t>
  </si>
  <si>
    <t>Yeo Hiap Seng Limited</t>
  </si>
  <si>
    <t xml:space="preserve">Akasha Wira International Tbk </t>
  </si>
  <si>
    <t>Alakasa Industrindo Tbk</t>
  </si>
  <si>
    <t>AMFG</t>
  </si>
  <si>
    <t>Arwana Citramulia Tbk</t>
  </si>
  <si>
    <t>Astra Otoparts Tbk</t>
  </si>
  <si>
    <t xml:space="preserve">Primarindo Asia Infrastructure Tbk </t>
  </si>
  <si>
    <t>Betonjaya Manunggal Tbk</t>
  </si>
  <si>
    <t xml:space="preserve">PT Budi Starch and Sweetener Tbk </t>
  </si>
  <si>
    <t xml:space="preserve">PT Wilmar Cahaya Indonesia Tbk </t>
  </si>
  <si>
    <t>Duta Pertiwi Nusantara Tbk</t>
  </si>
  <si>
    <t>Intikeramik Alamasri Industri Tbk</t>
  </si>
  <si>
    <t>PT Impack Pratama Industry Tbk</t>
  </si>
  <si>
    <t>Intanwijaya International Tbk</t>
  </si>
  <si>
    <t>Indocement Tunggal Prakarsa Tbk</t>
  </si>
  <si>
    <t>Kedawung Setia Industrial Tbk</t>
  </si>
  <si>
    <t>Kedaung Indah Can Tbk</t>
  </si>
  <si>
    <t>PT Kino Indonesia Tbk</t>
  </si>
  <si>
    <t>Lion Metal Works Tbk</t>
  </si>
  <si>
    <t>Prima Alloy Steel Universal Tbk</t>
  </si>
  <si>
    <t>PT Nippon Indosari Corpindo Tbk</t>
  </si>
  <si>
    <t>PT Supreme Cable Manufacturing and Commerce Tbk</t>
  </si>
  <si>
    <t>PT Semen Baturaja Persero Tbk</t>
  </si>
  <si>
    <t>Semen Indonesia Tbk</t>
  </si>
  <si>
    <t>Indo Acidatama Tbk</t>
  </si>
  <si>
    <t>Tempo Scan Pacific Tbk</t>
  </si>
  <si>
    <t>LABA BERSIH</t>
  </si>
  <si>
    <t>TAHUN</t>
  </si>
  <si>
    <t>KODE</t>
  </si>
  <si>
    <t>NAMA PERUSAAAN</t>
  </si>
  <si>
    <t>ROA</t>
  </si>
  <si>
    <t>PBV</t>
  </si>
  <si>
    <t>HARGA PER LEMBAR SAHAM</t>
  </si>
  <si>
    <t>TOTAL EKUITAS</t>
  </si>
  <si>
    <t>SAHAM YANG BEREDAR</t>
  </si>
  <si>
    <t>Baker Technology Ltd</t>
  </si>
  <si>
    <t>Broadway Industrial Group Limited</t>
  </si>
  <si>
    <t>Cheung Woh Technologies Ltd</t>
  </si>
  <si>
    <t>BXE</t>
  </si>
  <si>
    <t>OU8</t>
  </si>
  <si>
    <t>5EB</t>
  </si>
  <si>
    <t>C50</t>
  </si>
  <si>
    <t>BOL</t>
  </si>
  <si>
    <t>1B6</t>
  </si>
  <si>
    <t>Y03</t>
  </si>
  <si>
    <t>BTP</t>
  </si>
  <si>
    <t>BEC</t>
  </si>
  <si>
    <t>CTN</t>
  </si>
  <si>
    <t>B69</t>
  </si>
  <si>
    <t>AWG</t>
  </si>
  <si>
    <t>AWX</t>
  </si>
  <si>
    <t>A13</t>
  </si>
  <si>
    <t>AMPLEFIELD Limited</t>
  </si>
  <si>
    <t>AOF</t>
  </si>
  <si>
    <t>AnnAik Limited</t>
  </si>
  <si>
    <t>A52</t>
  </si>
  <si>
    <t>5AL</t>
  </si>
  <si>
    <t>5AU</t>
  </si>
  <si>
    <t>FIMACORP</t>
  </si>
  <si>
    <t>TOTAL ASET</t>
  </si>
  <si>
    <t>ADVE</t>
  </si>
  <si>
    <t>AISS</t>
  </si>
  <si>
    <t>Eonmetall</t>
  </si>
  <si>
    <t>EMETAL</t>
  </si>
  <si>
    <t>laba/saham</t>
  </si>
  <si>
    <t>=</t>
  </si>
  <si>
    <t>laba</t>
  </si>
  <si>
    <t>lbr saham</t>
  </si>
  <si>
    <t>x</t>
  </si>
  <si>
    <t>San Miguel Corp.</t>
  </si>
  <si>
    <t>SMC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</si>
</sst>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[$Rp-421]* #,##0_);_([$Rp-421]* \(#,##0\);_([$Rp-421]* &quot;-&quot;_);_(@_)"/>
    <numFmt numFmtId="168" formatCode="_(* #,##0.000_);_(* \(#,##0.000\);_(* &quot;-&quot;???_);_(@_)"/>
    <numFmt numFmtId="169" formatCode="_(* #,##0.0000_);_(* \(#,##0.0000\);_(* &quot;-&quot;???_);_(@_)"/>
    <numFmt numFmtId="170" formatCode="_([$Rp-421]* #,##0.00_);_([$Rp-421]* \(#,##0.00\);_([$Rp-421]* &quot;-&quot;_);_(@_)"/>
    <numFmt numFmtId="171" formatCode="0.00000"/>
    <numFmt numFmtId="172" formatCode="_(&quot;$&quot;* #,##0.0000_);_(&quot;$&quot;* \(#,##0.0000\);_(&quot;$&quot;* &quot;-&quot;????_);_(@_)"/>
    <numFmt numFmtId="173" formatCode="_(&quot;$&quot;* #,##0.000_);_(&quot;$&quot;* \(#,##0.000\);_(&quot;$&quot;* &quot;-&quot;????_);_(@_)"/>
    <numFmt numFmtId="174" formatCode="_(&quot;$&quot;* #,##0.00_);_(&quot;$&quot;* \(#,##0.00\);_(&quot;$&quot;* &quot;-&quot;????_);_(@_)"/>
    <numFmt numFmtId="175" formatCode="_([$RM-43E]* #,##0_);_([$RM-43E]* \(#,##0\);_([$RM-43E]* &quot;-&quot;_);_(@_)"/>
    <numFmt numFmtId="176" formatCode="_([$RM-43E]* #,##0.00_);_([$RM-43E]* \(#,##0.00\);_([$RM-43E]* &quot;-&quot;??_);_(@_)"/>
    <numFmt numFmtId="177" formatCode="_([$RM-43E]* #,##0.00_);_([$RM-43E]* \(#,##0.00\);_([$RM-43E]* &quot;-&quot;_);_(@_)"/>
    <numFmt numFmtId="178" formatCode="_([$RM-43E]* #,##0.000_);_([$RM-43E]* \(#,##0.000\);_([$RM-43E]* &quot;-&quot;_);_(@_)"/>
    <numFmt numFmtId="179" formatCode="_-* #,##0.00_-;\-* #,##0.00_-;_-* &quot;-&quot;_-;_-@_-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171" fontId="4" fillId="0" borderId="1" xfId="0" applyNumberFormat="1" applyFont="1" applyBorder="1" applyAlignment="1">
      <alignment horizontal="center" vertical="center"/>
    </xf>
    <xf numFmtId="179" fontId="4" fillId="0" borderId="1" xfId="2" applyNumberFormat="1" applyFont="1" applyBorder="1" applyAlignment="1">
      <alignment horizontal="center" vertical="center"/>
    </xf>
    <xf numFmtId="179" fontId="4" fillId="0" borderId="1" xfId="2" applyNumberFormat="1" applyFont="1" applyBorder="1"/>
    <xf numFmtId="179" fontId="4" fillId="0" borderId="1" xfId="2" applyNumberFormat="1" applyFont="1" applyFill="1" applyBorder="1" applyAlignment="1">
      <alignment horizontal="center" vertical="center"/>
    </xf>
    <xf numFmtId="0" fontId="1" fillId="0" borderId="0" xfId="0" applyFont="1"/>
    <xf numFmtId="168" fontId="5" fillId="0" borderId="1" xfId="0" applyNumberFormat="1" applyFont="1" applyFill="1" applyBorder="1"/>
    <xf numFmtId="171" fontId="5" fillId="0" borderId="1" xfId="0" applyNumberFormat="1" applyFont="1" applyFill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179" fontId="5" fillId="0" borderId="1" xfId="2" applyNumberFormat="1" applyFont="1" applyBorder="1"/>
    <xf numFmtId="179" fontId="5" fillId="0" borderId="0" xfId="2" applyNumberFormat="1" applyFont="1"/>
    <xf numFmtId="0" fontId="4" fillId="0" borderId="1" xfId="0" applyFont="1" applyBorder="1" applyAlignment="1">
      <alignment horizontal="center"/>
    </xf>
    <xf numFmtId="17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5" fontId="5" fillId="0" borderId="1" xfId="0" applyNumberFormat="1" applyFont="1" applyBorder="1"/>
    <xf numFmtId="176" fontId="5" fillId="0" borderId="1" xfId="0" applyNumberFormat="1" applyFont="1" applyBorder="1"/>
    <xf numFmtId="164" fontId="5" fillId="0" borderId="1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177" fontId="5" fillId="0" borderId="1" xfId="0" applyNumberFormat="1" applyFont="1" applyBorder="1"/>
    <xf numFmtId="175" fontId="5" fillId="0" borderId="2" xfId="0" applyNumberFormat="1" applyFont="1" applyFill="1" applyBorder="1"/>
    <xf numFmtId="177" fontId="5" fillId="0" borderId="0" xfId="0" applyNumberFormat="1" applyFont="1"/>
    <xf numFmtId="178" fontId="5" fillId="0" borderId="1" xfId="0" applyNumberFormat="1" applyFont="1" applyBorder="1"/>
    <xf numFmtId="164" fontId="8" fillId="0" borderId="1" xfId="0" applyNumberFormat="1" applyFont="1" applyBorder="1"/>
    <xf numFmtId="175" fontId="5" fillId="0" borderId="0" xfId="0" applyNumberFormat="1" applyFont="1"/>
    <xf numFmtId="175" fontId="5" fillId="0" borderId="1" xfId="0" applyNumberFormat="1" applyFont="1" applyFill="1" applyBorder="1"/>
    <xf numFmtId="175" fontId="5" fillId="0" borderId="3" xfId="0" applyNumberFormat="1" applyFont="1" applyBorder="1"/>
    <xf numFmtId="0" fontId="5" fillId="0" borderId="1" xfId="0" applyFont="1" applyFill="1" applyBorder="1"/>
    <xf numFmtId="164" fontId="5" fillId="0" borderId="2" xfId="0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horizontal="center" vertical="center"/>
    </xf>
    <xf numFmtId="172" fontId="4" fillId="0" borderId="1" xfId="0" applyNumberFormat="1" applyFont="1" applyBorder="1"/>
    <xf numFmtId="166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166" fontId="5" fillId="0" borderId="1" xfId="0" applyNumberFormat="1" applyFont="1" applyBorder="1"/>
    <xf numFmtId="174" fontId="5" fillId="0" borderId="1" xfId="0" applyNumberFormat="1" applyFont="1" applyBorder="1"/>
    <xf numFmtId="164" fontId="5" fillId="0" borderId="1" xfId="1" applyNumberFormat="1" applyFont="1" applyBorder="1"/>
    <xf numFmtId="173" fontId="5" fillId="0" borderId="1" xfId="0" applyNumberFormat="1" applyFont="1" applyBorder="1"/>
    <xf numFmtId="172" fontId="5" fillId="0" borderId="1" xfId="0" applyNumberFormat="1" applyFont="1" applyBorder="1"/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172" fontId="7" fillId="0" borderId="1" xfId="0" applyNumberFormat="1" applyFont="1" applyBorder="1"/>
    <xf numFmtId="0" fontId="5" fillId="0" borderId="0" xfId="0" applyNumberFormat="1" applyFont="1" applyAlignment="1">
      <alignment vertical="center"/>
    </xf>
    <xf numFmtId="166" fontId="5" fillId="0" borderId="0" xfId="0" applyNumberFormat="1" applyFont="1"/>
    <xf numFmtId="172" fontId="5" fillId="0" borderId="0" xfId="0" applyNumberFormat="1" applyFont="1"/>
    <xf numFmtId="167" fontId="4" fillId="0" borderId="1" xfId="0" applyNumberFormat="1" applyFont="1" applyBorder="1" applyAlignment="1">
      <alignment horizontal="center" vertical="center"/>
    </xf>
    <xf numFmtId="170" fontId="4" fillId="0" borderId="1" xfId="0" applyNumberFormat="1" applyFont="1" applyBorder="1"/>
    <xf numFmtId="16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7" fontId="5" fillId="0" borderId="1" xfId="0" applyNumberFormat="1" applyFont="1" applyBorder="1"/>
    <xf numFmtId="167" fontId="5" fillId="0" borderId="1" xfId="1" applyNumberFormat="1" applyFont="1" applyBorder="1"/>
    <xf numFmtId="170" fontId="5" fillId="0" borderId="1" xfId="0" applyNumberFormat="1" applyFont="1" applyBorder="1"/>
    <xf numFmtId="0" fontId="6" fillId="0" borderId="1" xfId="0" applyFont="1" applyFill="1" applyBorder="1"/>
    <xf numFmtId="169" fontId="5" fillId="0" borderId="1" xfId="0" applyNumberFormat="1" applyFont="1" applyFill="1" applyBorder="1"/>
    <xf numFmtId="0" fontId="1" fillId="0" borderId="0" xfId="0" applyFont="1" applyAlignment="1">
      <alignment horizontal="center"/>
    </xf>
    <xf numFmtId="168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170" fontId="1" fillId="0" borderId="0" xfId="0" applyNumberFormat="1" applyFont="1"/>
    <xf numFmtId="164" fontId="1" fillId="0" borderId="0" xfId="1" applyNumberFormat="1" applyFont="1"/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/>
    <xf numFmtId="41" fontId="4" fillId="0" borderId="1" xfId="2" applyFont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41" fontId="0" fillId="0" borderId="1" xfId="2" applyFont="1" applyBorder="1"/>
    <xf numFmtId="41" fontId="0" fillId="0" borderId="0" xfId="2" applyFont="1"/>
    <xf numFmtId="0" fontId="5" fillId="0" borderId="0" xfId="0" quotePrefix="1" applyFont="1"/>
    <xf numFmtId="179" fontId="0" fillId="0" borderId="1" xfId="2" applyNumberFormat="1" applyFont="1" applyBorder="1"/>
    <xf numFmtId="179" fontId="0" fillId="0" borderId="0" xfId="2" applyNumberFormat="1" applyFont="1"/>
    <xf numFmtId="177" fontId="5" fillId="0" borderId="1" xfId="0" applyNumberFormat="1" applyFont="1" applyFill="1" applyBorder="1"/>
    <xf numFmtId="164" fontId="5" fillId="0" borderId="1" xfId="0" applyNumberFormat="1" applyFont="1" applyFill="1" applyBorder="1"/>
    <xf numFmtId="0" fontId="3" fillId="0" borderId="0" xfId="0" applyFont="1" applyFill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08"/>
  <sheetViews>
    <sheetView zoomScale="80" zoomScaleNormal="80" workbookViewId="0">
      <pane xSplit="4" ySplit="1" topLeftCell="E184" activePane="bottomRight" state="frozen"/>
      <selection pane="topRight" activeCell="E1" sqref="E1"/>
      <selection pane="bottomLeft" activeCell="A2" sqref="A2"/>
      <selection pane="bottomRight" activeCell="B2" sqref="B2:G208"/>
    </sheetView>
  </sheetViews>
  <sheetFormatPr defaultRowHeight="15" x14ac:dyDescent="0.25"/>
  <cols>
    <col min="1" max="1" width="4.42578125" style="10" bestFit="1" customWidth="1"/>
    <col min="2" max="2" width="8.140625" style="10" bestFit="1" customWidth="1"/>
    <col min="3" max="3" width="7.28515625" style="10" bestFit="1" customWidth="1"/>
    <col min="4" max="4" width="54.42578125" style="10" bestFit="1" customWidth="1"/>
    <col min="5" max="5" width="14.5703125" style="65" bestFit="1" customWidth="1"/>
    <col min="6" max="6" width="9.42578125" style="66" bestFit="1" customWidth="1"/>
    <col min="7" max="7" width="10.5703125" style="67" bestFit="1" customWidth="1"/>
    <col min="8" max="8" width="25.28515625" style="68" bestFit="1" customWidth="1"/>
    <col min="9" max="9" width="26.5703125" style="68" bestFit="1" customWidth="1"/>
    <col min="10" max="10" width="31.140625" style="69" bestFit="1" customWidth="1"/>
    <col min="11" max="11" width="26.5703125" style="68" bestFit="1" customWidth="1"/>
    <col min="12" max="12" width="26.140625" style="70" bestFit="1" customWidth="1"/>
    <col min="13" max="16384" width="9.140625" style="10"/>
  </cols>
  <sheetData>
    <row r="1" spans="1:12" ht="15.75" x14ac:dyDescent="0.25">
      <c r="A1" s="4" t="s">
        <v>0</v>
      </c>
      <c r="B1" s="4" t="s">
        <v>538</v>
      </c>
      <c r="C1" s="4" t="s">
        <v>539</v>
      </c>
      <c r="D1" s="4" t="s">
        <v>540</v>
      </c>
      <c r="E1" s="4" t="s">
        <v>2</v>
      </c>
      <c r="F1" s="5" t="s">
        <v>541</v>
      </c>
      <c r="G1" s="6" t="s">
        <v>542</v>
      </c>
      <c r="H1" s="56" t="s">
        <v>537</v>
      </c>
      <c r="I1" s="56" t="s">
        <v>570</v>
      </c>
      <c r="J1" s="57" t="s">
        <v>543</v>
      </c>
      <c r="K1" s="58" t="s">
        <v>544</v>
      </c>
      <c r="L1" s="43" t="s">
        <v>545</v>
      </c>
    </row>
    <row r="2" spans="1:12" ht="15.75" x14ac:dyDescent="0.25">
      <c r="A2" s="15">
        <v>1</v>
      </c>
      <c r="B2" s="15">
        <v>2015</v>
      </c>
      <c r="C2" s="35" t="s">
        <v>385</v>
      </c>
      <c r="D2" s="35" t="s">
        <v>512</v>
      </c>
      <c r="E2" s="59">
        <v>0</v>
      </c>
      <c r="F2" s="11">
        <f>H2/I2</f>
        <v>5.0272188407039543E-2</v>
      </c>
      <c r="G2" s="12">
        <f>J2/(K2/L2)</f>
        <v>1.8233915259966684</v>
      </c>
      <c r="H2" s="60">
        <v>32839000000</v>
      </c>
      <c r="I2" s="61">
        <v>653224000000</v>
      </c>
      <c r="J2" s="62">
        <v>1015</v>
      </c>
      <c r="K2" s="60">
        <v>328369000000</v>
      </c>
      <c r="L2" s="47">
        <v>589896800</v>
      </c>
    </row>
    <row r="3" spans="1:12" ht="15.75" x14ac:dyDescent="0.25">
      <c r="A3" s="15"/>
      <c r="B3" s="15">
        <v>2016</v>
      </c>
      <c r="C3" s="35" t="s">
        <v>385</v>
      </c>
      <c r="D3" s="35" t="s">
        <v>512</v>
      </c>
      <c r="E3" s="59">
        <v>0</v>
      </c>
      <c r="F3" s="11">
        <f t="shared" ref="F3:F49" si="0">H3/I3</f>
        <v>7.2902320454370742E-2</v>
      </c>
      <c r="G3" s="12">
        <f>J3/(K3/L3)</f>
        <v>1.5346389585522962</v>
      </c>
      <c r="H3" s="60">
        <v>55951000000</v>
      </c>
      <c r="I3" s="60">
        <v>767479000000</v>
      </c>
      <c r="J3" s="62">
        <v>1000</v>
      </c>
      <c r="K3" s="60">
        <v>384388000000</v>
      </c>
      <c r="L3" s="47">
        <v>589896800</v>
      </c>
    </row>
    <row r="4" spans="1:12" ht="15.75" x14ac:dyDescent="0.25">
      <c r="A4" s="15"/>
      <c r="B4" s="15">
        <v>2017</v>
      </c>
      <c r="C4" s="35" t="s">
        <v>385</v>
      </c>
      <c r="D4" s="35" t="s">
        <v>512</v>
      </c>
      <c r="E4" s="59">
        <v>0</v>
      </c>
      <c r="F4" s="11">
        <f t="shared" si="0"/>
        <v>4.5513403377146419E-2</v>
      </c>
      <c r="G4" s="12">
        <f>J4/(K4/L4)</f>
        <v>1.2341491545137124</v>
      </c>
      <c r="H4" s="60">
        <v>38242000000</v>
      </c>
      <c r="I4" s="60">
        <v>840236000000</v>
      </c>
      <c r="J4" s="62">
        <v>885</v>
      </c>
      <c r="K4" s="60">
        <v>423011000000</v>
      </c>
      <c r="L4" s="47">
        <v>589896800</v>
      </c>
    </row>
    <row r="5" spans="1:12" ht="15.75" x14ac:dyDescent="0.25">
      <c r="A5" s="15">
        <v>2</v>
      </c>
      <c r="B5" s="15">
        <v>2015</v>
      </c>
      <c r="C5" s="15" t="s">
        <v>386</v>
      </c>
      <c r="D5" s="15" t="s">
        <v>387</v>
      </c>
      <c r="E5" s="59">
        <v>0</v>
      </c>
      <c r="F5" s="11">
        <f t="shared" si="0"/>
        <v>4.1248297645508546E-2</v>
      </c>
      <c r="G5" s="12">
        <f t="shared" ref="G5:G66" si="1">J5/(K5/L5)</f>
        <v>6.6531733665548511E-5</v>
      </c>
      <c r="H5" s="60">
        <v>373750000000</v>
      </c>
      <c r="I5" s="60">
        <v>9060980000000</v>
      </c>
      <c r="J5" s="62">
        <v>8.2000000000000003E-2</v>
      </c>
      <c r="K5" s="60">
        <v>3966907000000</v>
      </c>
      <c r="L5" s="47">
        <v>3218600000</v>
      </c>
    </row>
    <row r="6" spans="1:12" ht="15.75" x14ac:dyDescent="0.25">
      <c r="A6" s="15"/>
      <c r="B6" s="15">
        <v>2016</v>
      </c>
      <c r="C6" s="15" t="s">
        <v>386</v>
      </c>
      <c r="D6" s="15" t="s">
        <v>387</v>
      </c>
      <c r="E6" s="59">
        <v>0</v>
      </c>
      <c r="F6" s="11">
        <f t="shared" si="0"/>
        <v>7.7716242807988598E-2</v>
      </c>
      <c r="G6" s="12">
        <f t="shared" si="1"/>
        <v>1.0415692711753119E-4</v>
      </c>
      <c r="H6" s="60">
        <v>719228000000</v>
      </c>
      <c r="I6" s="60">
        <v>9254539000000</v>
      </c>
      <c r="J6" s="62">
        <v>0.13800000000000001</v>
      </c>
      <c r="K6" s="60">
        <v>4264400000000</v>
      </c>
      <c r="L6" s="47">
        <v>3218600000</v>
      </c>
    </row>
    <row r="7" spans="1:12" ht="15.75" x14ac:dyDescent="0.25">
      <c r="A7" s="15"/>
      <c r="B7" s="15">
        <v>2017</v>
      </c>
      <c r="C7" s="15" t="s">
        <v>386</v>
      </c>
      <c r="D7" s="15" t="s">
        <v>387</v>
      </c>
      <c r="E7" s="59">
        <v>0</v>
      </c>
      <c r="F7" s="11">
        <f t="shared" si="0"/>
        <v>-9.7058431810070081E-2</v>
      </c>
      <c r="G7" s="12">
        <f t="shared" si="1"/>
        <v>2.8358717005802558E-5</v>
      </c>
      <c r="H7" s="60">
        <v>-846809000000</v>
      </c>
      <c r="I7" s="60">
        <v>8724734000000</v>
      </c>
      <c r="J7" s="62">
        <v>0.03</v>
      </c>
      <c r="K7" s="60">
        <v>3404879000000</v>
      </c>
      <c r="L7" s="47">
        <v>3218600000</v>
      </c>
    </row>
    <row r="8" spans="1:12" ht="15.75" x14ac:dyDescent="0.25">
      <c r="A8" s="15">
        <v>3</v>
      </c>
      <c r="B8" s="15">
        <v>2015</v>
      </c>
      <c r="C8" s="15" t="s">
        <v>388</v>
      </c>
      <c r="D8" s="15" t="s">
        <v>389</v>
      </c>
      <c r="E8" s="59">
        <v>0</v>
      </c>
      <c r="F8" s="11">
        <f t="shared" si="0"/>
        <v>9.58839458685605E-3</v>
      </c>
      <c r="G8" s="12">
        <f t="shared" si="1"/>
        <v>0.53721408699969786</v>
      </c>
      <c r="H8" s="60">
        <v>27644714000</v>
      </c>
      <c r="I8" s="60">
        <v>2883143132000</v>
      </c>
      <c r="J8" s="62">
        <v>875</v>
      </c>
      <c r="K8" s="60">
        <v>1107565893000</v>
      </c>
      <c r="L8" s="24">
        <v>680000000</v>
      </c>
    </row>
    <row r="9" spans="1:12" ht="15.75" x14ac:dyDescent="0.25">
      <c r="A9" s="15"/>
      <c r="B9" s="15">
        <v>2016</v>
      </c>
      <c r="C9" s="15" t="s">
        <v>388</v>
      </c>
      <c r="D9" s="15" t="s">
        <v>389</v>
      </c>
      <c r="E9" s="59">
        <v>0</v>
      </c>
      <c r="F9" s="11">
        <f t="shared" si="0"/>
        <v>2.0028928068408981E-2</v>
      </c>
      <c r="G9" s="12">
        <f t="shared" si="1"/>
        <v>0.54641141362231638</v>
      </c>
      <c r="H9" s="60">
        <v>52393857000</v>
      </c>
      <c r="I9" s="60">
        <v>2615909190000</v>
      </c>
      <c r="J9" s="62">
        <v>900</v>
      </c>
      <c r="K9" s="60">
        <v>1120035169000</v>
      </c>
      <c r="L9" s="24">
        <v>680000000</v>
      </c>
    </row>
    <row r="10" spans="1:12" ht="15.75" x14ac:dyDescent="0.25">
      <c r="A10" s="15"/>
      <c r="B10" s="15">
        <v>2017</v>
      </c>
      <c r="C10" s="15" t="s">
        <v>388</v>
      </c>
      <c r="D10" s="15" t="s">
        <v>389</v>
      </c>
      <c r="E10" s="59">
        <v>0</v>
      </c>
      <c r="F10" s="11">
        <f t="shared" si="0"/>
        <v>5.0380980516954669E-3</v>
      </c>
      <c r="G10" s="12">
        <f t="shared" si="1"/>
        <v>0.43759500621407543</v>
      </c>
      <c r="H10" s="60">
        <v>13333970000</v>
      </c>
      <c r="I10" s="60">
        <v>2646627728000</v>
      </c>
      <c r="J10" s="62">
        <v>725</v>
      </c>
      <c r="K10" s="60">
        <v>1126612491000</v>
      </c>
      <c r="L10" s="24">
        <v>680000000</v>
      </c>
    </row>
    <row r="11" spans="1:12" ht="15.75" x14ac:dyDescent="0.25">
      <c r="A11" s="15">
        <v>4</v>
      </c>
      <c r="B11" s="15">
        <v>2015</v>
      </c>
      <c r="C11" s="15" t="s">
        <v>390</v>
      </c>
      <c r="D11" s="15" t="s">
        <v>391</v>
      </c>
      <c r="E11" s="59">
        <v>0</v>
      </c>
      <c r="F11" s="11">
        <f t="shared" si="0"/>
        <v>6.5788007006902099E-2</v>
      </c>
      <c r="G11" s="12">
        <f t="shared" si="1"/>
        <v>2.3650166828730508</v>
      </c>
      <c r="H11" s="60">
        <v>24079122338</v>
      </c>
      <c r="I11" s="72">
        <v>366010819198</v>
      </c>
      <c r="J11" s="62">
        <v>735</v>
      </c>
      <c r="K11" s="60">
        <v>170929026813</v>
      </c>
      <c r="L11" s="47">
        <v>550000000</v>
      </c>
    </row>
    <row r="12" spans="1:12" ht="15.75" x14ac:dyDescent="0.25">
      <c r="A12" s="15"/>
      <c r="B12" s="15">
        <v>2016</v>
      </c>
      <c r="C12" s="15" t="s">
        <v>390</v>
      </c>
      <c r="D12" s="15" t="s">
        <v>391</v>
      </c>
      <c r="E12" s="59">
        <v>0</v>
      </c>
      <c r="F12" s="11">
        <f t="shared" si="0"/>
        <v>6.1485803548760029E-2</v>
      </c>
      <c r="G12" s="12">
        <f t="shared" si="1"/>
        <v>1.6427071979286834</v>
      </c>
      <c r="H12" s="60">
        <v>25229505223</v>
      </c>
      <c r="I12" s="60">
        <v>410330576602</v>
      </c>
      <c r="J12" s="62">
        <v>600</v>
      </c>
      <c r="K12" s="60">
        <v>200887900422</v>
      </c>
      <c r="L12" s="47">
        <v>550000000</v>
      </c>
    </row>
    <row r="13" spans="1:12" ht="15.75" x14ac:dyDescent="0.25">
      <c r="A13" s="15"/>
      <c r="B13" s="15">
        <v>2017</v>
      </c>
      <c r="C13" s="15" t="s">
        <v>390</v>
      </c>
      <c r="D13" s="15" t="s">
        <v>391</v>
      </c>
      <c r="E13" s="59">
        <v>0</v>
      </c>
      <c r="F13" s="11">
        <f t="shared" si="0"/>
        <v>5.8221974981910098E-2</v>
      </c>
      <c r="G13" s="12">
        <f t="shared" si="1"/>
        <v>1.438392202796855</v>
      </c>
      <c r="H13" s="60">
        <v>29035395397</v>
      </c>
      <c r="I13" s="60">
        <v>498701656995</v>
      </c>
      <c r="J13" s="62">
        <v>600</v>
      </c>
      <c r="K13" s="60">
        <v>229422823176</v>
      </c>
      <c r="L13" s="47">
        <v>550000000</v>
      </c>
    </row>
    <row r="14" spans="1:12" ht="15.75" x14ac:dyDescent="0.25">
      <c r="A14" s="15">
        <v>5</v>
      </c>
      <c r="B14" s="15">
        <v>2015</v>
      </c>
      <c r="C14" s="15" t="s">
        <v>392</v>
      </c>
      <c r="D14" s="15" t="s">
        <v>513</v>
      </c>
      <c r="E14" s="59">
        <v>0</v>
      </c>
      <c r="F14" s="11">
        <f t="shared" si="0"/>
        <v>-8.1279884127879298E-3</v>
      </c>
      <c r="G14" s="12">
        <f t="shared" si="1"/>
        <v>1.2030307095169659</v>
      </c>
      <c r="H14" s="60">
        <v>-1175538000</v>
      </c>
      <c r="I14" s="60">
        <v>144628405000</v>
      </c>
      <c r="J14" s="62">
        <v>147</v>
      </c>
      <c r="K14" s="60">
        <v>62032301000</v>
      </c>
      <c r="L14" s="47">
        <v>507665055</v>
      </c>
    </row>
    <row r="15" spans="1:12" ht="15.75" x14ac:dyDescent="0.25">
      <c r="A15" s="15"/>
      <c r="B15" s="15">
        <v>2016</v>
      </c>
      <c r="C15" s="15" t="s">
        <v>392</v>
      </c>
      <c r="D15" s="15" t="s">
        <v>513</v>
      </c>
      <c r="E15" s="59">
        <v>0</v>
      </c>
      <c r="F15" s="11">
        <f t="shared" si="0"/>
        <v>3.7781534620532431E-3</v>
      </c>
      <c r="G15" s="12">
        <f t="shared" si="1"/>
        <v>2.3262832674114908</v>
      </c>
      <c r="H15" s="60">
        <v>516167000</v>
      </c>
      <c r="I15" s="60">
        <v>136618855000</v>
      </c>
      <c r="J15" s="62">
        <v>280</v>
      </c>
      <c r="K15" s="60">
        <v>61104431000</v>
      </c>
      <c r="L15" s="47">
        <v>507665055</v>
      </c>
    </row>
    <row r="16" spans="1:12" ht="15.75" x14ac:dyDescent="0.25">
      <c r="A16" s="15"/>
      <c r="B16" s="15">
        <v>2017</v>
      </c>
      <c r="C16" s="15" t="s">
        <v>392</v>
      </c>
      <c r="D16" s="15" t="s">
        <v>513</v>
      </c>
      <c r="E16" s="59">
        <v>0</v>
      </c>
      <c r="F16" s="11">
        <f t="shared" si="0"/>
        <v>5.0477774219957285E-2</v>
      </c>
      <c r="G16" s="12">
        <f t="shared" si="1"/>
        <v>1.9791536643169372</v>
      </c>
      <c r="H16" s="60">
        <v>15406256000</v>
      </c>
      <c r="I16" s="60">
        <v>305208703000</v>
      </c>
      <c r="J16" s="62">
        <v>306</v>
      </c>
      <c r="K16" s="60">
        <v>78490877000</v>
      </c>
      <c r="L16" s="47">
        <v>507665055</v>
      </c>
    </row>
    <row r="17" spans="1:12" ht="15.75" x14ac:dyDescent="0.25">
      <c r="A17" s="15">
        <v>6</v>
      </c>
      <c r="B17" s="15">
        <v>2015</v>
      </c>
      <c r="C17" s="15" t="s">
        <v>393</v>
      </c>
      <c r="D17" s="15" t="s">
        <v>394</v>
      </c>
      <c r="E17" s="21">
        <v>1</v>
      </c>
      <c r="F17" s="11">
        <f t="shared" si="0"/>
        <v>-2.0627984854114715E-2</v>
      </c>
      <c r="G17" s="12">
        <f t="shared" si="1"/>
        <v>1.4016974205689416</v>
      </c>
      <c r="H17" s="60">
        <v>-24345726797</v>
      </c>
      <c r="I17" s="60">
        <v>1180228072164</v>
      </c>
      <c r="J17" s="62">
        <v>325</v>
      </c>
      <c r="K17" s="60">
        <v>506972183527</v>
      </c>
      <c r="L17" s="47">
        <v>2186528006</v>
      </c>
    </row>
    <row r="18" spans="1:12" ht="15.75" x14ac:dyDescent="0.25">
      <c r="A18" s="15"/>
      <c r="B18" s="15">
        <v>2016</v>
      </c>
      <c r="C18" s="15" t="s">
        <v>393</v>
      </c>
      <c r="D18" s="15" t="s">
        <v>394</v>
      </c>
      <c r="E18" s="21">
        <v>1</v>
      </c>
      <c r="F18" s="11">
        <f t="shared" si="0"/>
        <v>-2.2745438663834792E-2</v>
      </c>
      <c r="G18" s="12">
        <f t="shared" si="1"/>
        <v>1.5006590366103523</v>
      </c>
      <c r="H18" s="60">
        <v>-26500565763</v>
      </c>
      <c r="I18" s="60">
        <v>1165093632823</v>
      </c>
      <c r="J18" s="62">
        <v>330</v>
      </c>
      <c r="K18" s="60">
        <v>480841418401</v>
      </c>
      <c r="L18" s="47">
        <v>2186603090</v>
      </c>
    </row>
    <row r="19" spans="1:12" ht="15.75" x14ac:dyDescent="0.25">
      <c r="A19" s="15"/>
      <c r="B19" s="15">
        <v>2017</v>
      </c>
      <c r="C19" s="15" t="s">
        <v>393</v>
      </c>
      <c r="D19" s="15" t="s">
        <v>394</v>
      </c>
      <c r="E19" s="21">
        <v>1</v>
      </c>
      <c r="F19" s="11">
        <f t="shared" si="0"/>
        <v>-5.665268590644848E-2</v>
      </c>
      <c r="G19" s="12">
        <f t="shared" si="1"/>
        <v>2.0283248985512268</v>
      </c>
      <c r="H19" s="60">
        <v>-62849581665</v>
      </c>
      <c r="I19" s="60">
        <v>1109383971111</v>
      </c>
      <c r="J19" s="62">
        <v>388</v>
      </c>
      <c r="K19" s="60">
        <v>419284788700</v>
      </c>
      <c r="L19" s="47">
        <v>2191870558</v>
      </c>
    </row>
    <row r="20" spans="1:12" ht="15.75" x14ac:dyDescent="0.25">
      <c r="A20" s="15">
        <v>7</v>
      </c>
      <c r="B20" s="15">
        <v>2015</v>
      </c>
      <c r="C20" s="15" t="s">
        <v>514</v>
      </c>
      <c r="D20" s="15" t="s">
        <v>395</v>
      </c>
      <c r="E20" s="21">
        <v>0</v>
      </c>
      <c r="F20" s="11">
        <f t="shared" si="0"/>
        <v>7.9935367160194601E-2</v>
      </c>
      <c r="G20" s="12">
        <f t="shared" si="1"/>
        <v>0.83849941434530995</v>
      </c>
      <c r="H20" s="60">
        <v>341346000000</v>
      </c>
      <c r="I20" s="60">
        <v>4270275000000</v>
      </c>
      <c r="J20" s="62">
        <v>6550</v>
      </c>
      <c r="K20" s="60">
        <v>3390223000000</v>
      </c>
      <c r="L20" s="47">
        <v>434000000</v>
      </c>
    </row>
    <row r="21" spans="1:12" ht="15.75" x14ac:dyDescent="0.25">
      <c r="A21" s="15"/>
      <c r="B21" s="15">
        <v>2016</v>
      </c>
      <c r="C21" s="15" t="s">
        <v>514</v>
      </c>
      <c r="D21" s="15" t="s">
        <v>395</v>
      </c>
      <c r="E21" s="21">
        <v>0</v>
      </c>
      <c r="F21" s="11">
        <f t="shared" si="0"/>
        <v>4.7311390418337151E-2</v>
      </c>
      <c r="G21" s="12">
        <f t="shared" si="1"/>
        <v>0.80788739031090806</v>
      </c>
      <c r="H21" s="60">
        <v>260444000000</v>
      </c>
      <c r="I21" s="60">
        <v>5504890000000</v>
      </c>
      <c r="J21" s="62">
        <v>6700</v>
      </c>
      <c r="K21" s="60">
        <v>3599264000000</v>
      </c>
      <c r="L21" s="47">
        <v>434000000</v>
      </c>
    </row>
    <row r="22" spans="1:12" ht="15.75" x14ac:dyDescent="0.25">
      <c r="A22" s="15"/>
      <c r="B22" s="15">
        <v>2017</v>
      </c>
      <c r="C22" s="15" t="s">
        <v>514</v>
      </c>
      <c r="D22" s="15" t="s">
        <v>395</v>
      </c>
      <c r="E22" s="21">
        <v>0</v>
      </c>
      <c r="F22" s="11">
        <f t="shared" si="0"/>
        <v>6.1534990816577897E-3</v>
      </c>
      <c r="G22" s="12">
        <f t="shared" si="1"/>
        <v>0.7368105459839831</v>
      </c>
      <c r="H22" s="60">
        <v>38569000000</v>
      </c>
      <c r="I22" s="60">
        <v>6267816000000</v>
      </c>
      <c r="J22" s="62">
        <v>6025</v>
      </c>
      <c r="K22" s="60">
        <v>3548877000000</v>
      </c>
      <c r="L22" s="47">
        <v>434000000</v>
      </c>
    </row>
    <row r="23" spans="1:12" ht="15.75" x14ac:dyDescent="0.25">
      <c r="A23" s="15">
        <v>8</v>
      </c>
      <c r="B23" s="15">
        <v>2015</v>
      </c>
      <c r="C23" s="15" t="s">
        <v>396</v>
      </c>
      <c r="D23" s="15" t="s">
        <v>515</v>
      </c>
      <c r="E23" s="21">
        <v>0</v>
      </c>
      <c r="F23" s="11">
        <f t="shared" si="0"/>
        <v>4.9770034145481715E-2</v>
      </c>
      <c r="G23" s="12">
        <f t="shared" si="1"/>
        <v>4.1026027248825949</v>
      </c>
      <c r="H23" s="60">
        <v>71209943348</v>
      </c>
      <c r="I23" s="60">
        <v>1430779475454</v>
      </c>
      <c r="J23" s="62">
        <v>500</v>
      </c>
      <c r="K23" s="60">
        <v>894728477056</v>
      </c>
      <c r="L23" s="47">
        <v>7341430976</v>
      </c>
    </row>
    <row r="24" spans="1:12" ht="15.75" x14ac:dyDescent="0.25">
      <c r="A24" s="15"/>
      <c r="B24" s="15">
        <v>2016</v>
      </c>
      <c r="C24" s="15" t="s">
        <v>396</v>
      </c>
      <c r="D24" s="15" t="s">
        <v>515</v>
      </c>
      <c r="E24" s="21">
        <v>0</v>
      </c>
      <c r="F24" s="11">
        <f t="shared" si="0"/>
        <v>5.9211343883269305E-2</v>
      </c>
      <c r="G24" s="12">
        <f t="shared" si="1"/>
        <v>4.0265706317730228</v>
      </c>
      <c r="H24" s="60">
        <v>91375910975</v>
      </c>
      <c r="I24" s="60">
        <v>1543216299146</v>
      </c>
      <c r="J24" s="62">
        <v>520</v>
      </c>
      <c r="K24" s="60">
        <v>948088201259</v>
      </c>
      <c r="L24" s="47">
        <v>7341430976</v>
      </c>
    </row>
    <row r="25" spans="1:12" ht="15.75" x14ac:dyDescent="0.25">
      <c r="A25" s="15"/>
      <c r="B25" s="15">
        <v>2017</v>
      </c>
      <c r="C25" s="15" t="s">
        <v>396</v>
      </c>
      <c r="D25" s="15" t="s">
        <v>515</v>
      </c>
      <c r="E25" s="21">
        <v>0</v>
      </c>
      <c r="F25" s="11">
        <f t="shared" si="0"/>
        <v>7.6300728758538661E-2</v>
      </c>
      <c r="G25" s="12">
        <f t="shared" si="1"/>
        <v>2.439061491939126</v>
      </c>
      <c r="H25" s="60">
        <v>122183909643</v>
      </c>
      <c r="I25" s="60">
        <v>1601346561573</v>
      </c>
      <c r="J25" s="62">
        <v>342</v>
      </c>
      <c r="K25" s="60">
        <v>1029399792539</v>
      </c>
      <c r="L25" s="47">
        <v>7341430976</v>
      </c>
    </row>
    <row r="26" spans="1:12" ht="15.75" x14ac:dyDescent="0.25">
      <c r="A26" s="15">
        <v>9</v>
      </c>
      <c r="B26" s="15">
        <v>2015</v>
      </c>
      <c r="C26" s="15" t="s">
        <v>397</v>
      </c>
      <c r="D26" s="15" t="s">
        <v>398</v>
      </c>
      <c r="E26" s="21">
        <v>0</v>
      </c>
      <c r="F26" s="11">
        <f t="shared" si="0"/>
        <v>6.3613584044655405E-2</v>
      </c>
      <c r="G26" s="12">
        <f t="shared" si="1"/>
        <v>1.919667745489319</v>
      </c>
      <c r="H26" s="60">
        <v>15613000000000</v>
      </c>
      <c r="I26" s="60">
        <v>245435000000000</v>
      </c>
      <c r="J26" s="62">
        <v>6000</v>
      </c>
      <c r="K26" s="60">
        <v>126533000000000</v>
      </c>
      <c r="L26" s="47">
        <v>40483553140</v>
      </c>
    </row>
    <row r="27" spans="1:12" ht="15.75" x14ac:dyDescent="0.25">
      <c r="A27" s="15"/>
      <c r="B27" s="15">
        <v>2016</v>
      </c>
      <c r="C27" s="15" t="s">
        <v>397</v>
      </c>
      <c r="D27" s="15" t="s">
        <v>398</v>
      </c>
      <c r="E27" s="21">
        <v>0</v>
      </c>
      <c r="F27" s="11">
        <f t="shared" si="0"/>
        <v>6.9893643428615079E-2</v>
      </c>
      <c r="G27" s="12">
        <f t="shared" si="1"/>
        <v>2.3944748776571414</v>
      </c>
      <c r="H27" s="60">
        <v>18302000000000</v>
      </c>
      <c r="I27" s="60">
        <v>261855000000000</v>
      </c>
      <c r="J27" s="62">
        <v>8275</v>
      </c>
      <c r="K27" s="60">
        <v>139906000000000</v>
      </c>
      <c r="L27" s="47">
        <v>40483553140</v>
      </c>
    </row>
    <row r="28" spans="1:12" ht="15.75" x14ac:dyDescent="0.25">
      <c r="A28" s="15"/>
      <c r="B28" s="15">
        <v>2017</v>
      </c>
      <c r="C28" s="15" t="s">
        <v>397</v>
      </c>
      <c r="D28" s="15" t="s">
        <v>398</v>
      </c>
      <c r="E28" s="21">
        <v>0</v>
      </c>
      <c r="F28" s="11">
        <f t="shared" si="0"/>
        <v>7.835384209493787E-2</v>
      </c>
      <c r="G28" s="12">
        <f t="shared" si="1"/>
        <v>2.1493996063558263</v>
      </c>
      <c r="H28" s="60">
        <v>23165000000000</v>
      </c>
      <c r="I28" s="60">
        <v>295646000000000</v>
      </c>
      <c r="J28" s="62">
        <v>8300</v>
      </c>
      <c r="K28" s="60">
        <v>156329000000000</v>
      </c>
      <c r="L28" s="47">
        <v>40483553140</v>
      </c>
    </row>
    <row r="29" spans="1:12" ht="15.75" x14ac:dyDescent="0.25">
      <c r="A29" s="15">
        <v>10</v>
      </c>
      <c r="B29" s="15">
        <v>2015</v>
      </c>
      <c r="C29" s="15" t="s">
        <v>399</v>
      </c>
      <c r="D29" s="15" t="s">
        <v>516</v>
      </c>
      <c r="E29" s="21">
        <v>0</v>
      </c>
      <c r="F29" s="11">
        <f t="shared" si="0"/>
        <v>2.2504953236288722E-2</v>
      </c>
      <c r="G29" s="12">
        <f t="shared" si="1"/>
        <v>0.76025327142919952</v>
      </c>
      <c r="H29" s="60">
        <v>322701000000</v>
      </c>
      <c r="I29" s="60">
        <v>14339110000000</v>
      </c>
      <c r="J29" s="62">
        <v>1600</v>
      </c>
      <c r="K29" s="60">
        <v>10143426000000</v>
      </c>
      <c r="L29" s="24">
        <v>4819733000</v>
      </c>
    </row>
    <row r="30" spans="1:12" ht="15.75" x14ac:dyDescent="0.25">
      <c r="A30" s="15"/>
      <c r="B30" s="15">
        <v>2016</v>
      </c>
      <c r="C30" s="15" t="s">
        <v>399</v>
      </c>
      <c r="D30" s="15" t="s">
        <v>516</v>
      </c>
      <c r="E30" s="21">
        <v>0</v>
      </c>
      <c r="F30" s="11">
        <f t="shared" si="0"/>
        <v>3.3083214837060955E-2</v>
      </c>
      <c r="G30" s="12">
        <f t="shared" si="1"/>
        <v>0.9377305805178503</v>
      </c>
      <c r="H30" s="60">
        <v>483421000000</v>
      </c>
      <c r="I30" s="60">
        <v>14612274000000</v>
      </c>
      <c r="J30" s="62">
        <v>2050</v>
      </c>
      <c r="K30" s="60">
        <v>10536558000000</v>
      </c>
      <c r="L30" s="24">
        <v>4819733000</v>
      </c>
    </row>
    <row r="31" spans="1:12" ht="15.75" x14ac:dyDescent="0.25">
      <c r="A31" s="15"/>
      <c r="B31" s="15">
        <v>2017</v>
      </c>
      <c r="C31" s="15" t="s">
        <v>399</v>
      </c>
      <c r="D31" s="15" t="s">
        <v>516</v>
      </c>
      <c r="E31" s="21">
        <v>0</v>
      </c>
      <c r="F31" s="11">
        <f t="shared" si="0"/>
        <v>3.748773120460238E-2</v>
      </c>
      <c r="G31" s="12">
        <f t="shared" si="1"/>
        <v>0.92281623254636358</v>
      </c>
      <c r="H31" s="60">
        <v>547781000000</v>
      </c>
      <c r="I31" s="60">
        <v>14612274000000</v>
      </c>
      <c r="J31" s="62">
        <v>2060</v>
      </c>
      <c r="K31" s="60">
        <v>10759076000000</v>
      </c>
      <c r="L31" s="24">
        <v>4819733000</v>
      </c>
    </row>
    <row r="32" spans="1:12" ht="15.75" x14ac:dyDescent="0.25">
      <c r="A32" s="15">
        <v>11</v>
      </c>
      <c r="B32" s="15">
        <v>2015</v>
      </c>
      <c r="C32" s="15" t="s">
        <v>400</v>
      </c>
      <c r="D32" s="15" t="s">
        <v>401</v>
      </c>
      <c r="E32" s="21">
        <v>0</v>
      </c>
      <c r="F32" s="11">
        <f t="shared" si="0"/>
        <v>-9.8556673035759736E-3</v>
      </c>
      <c r="G32" s="12">
        <f t="shared" si="1"/>
        <v>0.93548371964259247</v>
      </c>
      <c r="H32" s="60">
        <v>-9349900882</v>
      </c>
      <c r="I32" s="60">
        <v>948682681142</v>
      </c>
      <c r="J32" s="62">
        <v>84</v>
      </c>
      <c r="K32" s="60">
        <v>161627612352</v>
      </c>
      <c r="L32" s="47">
        <v>1800000000</v>
      </c>
    </row>
    <row r="33" spans="1:12" ht="15.75" x14ac:dyDescent="0.25">
      <c r="A33" s="15"/>
      <c r="B33" s="15">
        <v>2016</v>
      </c>
      <c r="C33" s="15" t="s">
        <v>400</v>
      </c>
      <c r="D33" s="15" t="s">
        <v>401</v>
      </c>
      <c r="E33" s="21">
        <v>0</v>
      </c>
      <c r="F33" s="11">
        <f t="shared" si="0"/>
        <v>3.5001436572801886E-2</v>
      </c>
      <c r="G33" s="12">
        <f t="shared" si="1"/>
        <v>3.0228592205967892</v>
      </c>
      <c r="H33" s="60">
        <v>34393355090</v>
      </c>
      <c r="I33" s="60">
        <v>982626956424</v>
      </c>
      <c r="J33" s="62">
        <v>330</v>
      </c>
      <c r="K33" s="60">
        <v>196502700474</v>
      </c>
      <c r="L33" s="47">
        <v>1800000000</v>
      </c>
    </row>
    <row r="34" spans="1:12" ht="15.75" x14ac:dyDescent="0.25">
      <c r="A34" s="15"/>
      <c r="B34" s="15">
        <v>2017</v>
      </c>
      <c r="C34" s="15" t="s">
        <v>400</v>
      </c>
      <c r="D34" s="15" t="s">
        <v>401</v>
      </c>
      <c r="E34" s="21">
        <v>0</v>
      </c>
      <c r="F34" s="11">
        <f t="shared" si="0"/>
        <v>-2.4285263436263863E-2</v>
      </c>
      <c r="G34" s="12">
        <f t="shared" si="1"/>
        <v>1.674260812646243</v>
      </c>
      <c r="H34" s="60">
        <v>-22984761751</v>
      </c>
      <c r="I34" s="60">
        <v>946448936464</v>
      </c>
      <c r="J34" s="62">
        <v>160</v>
      </c>
      <c r="K34" s="60">
        <v>172016210273</v>
      </c>
      <c r="L34" s="47">
        <v>1800000000</v>
      </c>
    </row>
    <row r="35" spans="1:12" ht="15.75" x14ac:dyDescent="0.25">
      <c r="A35" s="15">
        <v>12</v>
      </c>
      <c r="B35" s="15">
        <v>2015</v>
      </c>
      <c r="C35" s="15" t="s">
        <v>402</v>
      </c>
      <c r="D35" s="15" t="s">
        <v>517</v>
      </c>
      <c r="E35" s="21">
        <v>0</v>
      </c>
      <c r="F35" s="11">
        <f t="shared" si="0"/>
        <v>-7.7479552263498945E-3</v>
      </c>
      <c r="G35" s="12">
        <f t="shared" si="1"/>
        <v>-0.52685226129905971</v>
      </c>
      <c r="H35" s="60">
        <v>-771373985</v>
      </c>
      <c r="I35" s="60">
        <v>99558394759</v>
      </c>
      <c r="J35" s="62">
        <v>175</v>
      </c>
      <c r="K35" s="60">
        <v>-202012514927</v>
      </c>
      <c r="L35" s="47">
        <v>608175716</v>
      </c>
    </row>
    <row r="36" spans="1:12" ht="15.75" x14ac:dyDescent="0.25">
      <c r="A36" s="15"/>
      <c r="B36" s="15">
        <v>2016</v>
      </c>
      <c r="C36" s="15" t="s">
        <v>402</v>
      </c>
      <c r="D36" s="15" t="s">
        <v>517</v>
      </c>
      <c r="E36" s="21">
        <v>0</v>
      </c>
      <c r="F36" s="11">
        <f t="shared" si="0"/>
        <v>0.18915558074395752</v>
      </c>
      <c r="G36" s="12">
        <f t="shared" si="1"/>
        <v>-1.2204135739244604</v>
      </c>
      <c r="H36" s="60">
        <v>17410120742</v>
      </c>
      <c r="I36" s="60">
        <v>92041274561</v>
      </c>
      <c r="J36" s="62">
        <v>195</v>
      </c>
      <c r="K36" s="60">
        <v>-97175471622</v>
      </c>
      <c r="L36" s="47">
        <v>608175716</v>
      </c>
    </row>
    <row r="37" spans="1:12" ht="15.75" x14ac:dyDescent="0.25">
      <c r="A37" s="15"/>
      <c r="B37" s="15">
        <v>2017</v>
      </c>
      <c r="C37" s="15" t="s">
        <v>402</v>
      </c>
      <c r="D37" s="15" t="s">
        <v>517</v>
      </c>
      <c r="E37" s="21">
        <v>0</v>
      </c>
      <c r="F37" s="11">
        <f t="shared" si="0"/>
        <v>0.17682888579366171</v>
      </c>
      <c r="G37" s="12">
        <f t="shared" si="1"/>
        <v>-0.49581080507449599</v>
      </c>
      <c r="H37" s="60">
        <v>15795652032</v>
      </c>
      <c r="I37" s="60">
        <v>89327328853</v>
      </c>
      <c r="J37" s="62">
        <v>69</v>
      </c>
      <c r="K37" s="60">
        <v>-84637373721</v>
      </c>
      <c r="L37" s="47">
        <v>608175716</v>
      </c>
    </row>
    <row r="38" spans="1:12" ht="15.75" x14ac:dyDescent="0.25">
      <c r="A38" s="15">
        <v>13</v>
      </c>
      <c r="B38" s="15">
        <v>2015</v>
      </c>
      <c r="C38" s="15" t="s">
        <v>403</v>
      </c>
      <c r="D38" s="15" t="s">
        <v>404</v>
      </c>
      <c r="E38" s="21">
        <v>0</v>
      </c>
      <c r="F38" s="11">
        <f t="shared" si="0"/>
        <v>-3.932137117835066E-3</v>
      </c>
      <c r="G38" s="12">
        <f t="shared" si="1"/>
        <v>0.66628397165673747</v>
      </c>
      <c r="H38" s="60">
        <v>-7159572000</v>
      </c>
      <c r="I38" s="60">
        <v>1820783911000</v>
      </c>
      <c r="J38" s="62">
        <v>726.78</v>
      </c>
      <c r="K38" s="60">
        <v>827914288000</v>
      </c>
      <c r="L38" s="47">
        <v>759000000</v>
      </c>
    </row>
    <row r="39" spans="1:12" ht="15.75" x14ac:dyDescent="0.25">
      <c r="A39" s="15"/>
      <c r="B39" s="15">
        <v>2016</v>
      </c>
      <c r="C39" s="15" t="s">
        <v>403</v>
      </c>
      <c r="D39" s="15" t="s">
        <v>404</v>
      </c>
      <c r="E39" s="21">
        <v>0</v>
      </c>
      <c r="F39" s="11">
        <f t="shared" si="0"/>
        <v>6.0635781790205154E-3</v>
      </c>
      <c r="G39" s="12">
        <f t="shared" si="1"/>
        <v>1.0473258812736315</v>
      </c>
      <c r="H39" s="60">
        <v>12664977000</v>
      </c>
      <c r="I39" s="60">
        <v>2088696909000</v>
      </c>
      <c r="J39" s="62">
        <v>1100</v>
      </c>
      <c r="K39" s="60">
        <v>1028353275000</v>
      </c>
      <c r="L39" s="47">
        <v>979110000</v>
      </c>
    </row>
    <row r="40" spans="1:12" ht="15.75" x14ac:dyDescent="0.25">
      <c r="A40" s="15"/>
      <c r="B40" s="15">
        <v>2017</v>
      </c>
      <c r="C40" s="15" t="s">
        <v>403</v>
      </c>
      <c r="D40" s="15" t="s">
        <v>404</v>
      </c>
      <c r="E40" s="21">
        <v>0</v>
      </c>
      <c r="F40" s="11">
        <f t="shared" si="0"/>
        <v>-9.0735152663356272E-2</v>
      </c>
      <c r="G40" s="12">
        <f t="shared" si="1"/>
        <v>1.4232760879505264</v>
      </c>
      <c r="H40" s="60">
        <v>-178283422000</v>
      </c>
      <c r="I40" s="60">
        <v>1964877082000</v>
      </c>
      <c r="J40" s="62">
        <v>1240</v>
      </c>
      <c r="K40" s="60">
        <v>853029437000</v>
      </c>
      <c r="L40" s="47">
        <v>979110000</v>
      </c>
    </row>
    <row r="41" spans="1:12" ht="15.75" x14ac:dyDescent="0.25">
      <c r="A41" s="15">
        <v>14</v>
      </c>
      <c r="B41" s="15">
        <v>2015</v>
      </c>
      <c r="C41" s="15" t="s">
        <v>405</v>
      </c>
      <c r="D41" s="15" t="s">
        <v>518</v>
      </c>
      <c r="E41" s="21">
        <v>0</v>
      </c>
      <c r="F41" s="11">
        <f t="shared" si="0"/>
        <v>3.4534227233930785E-2</v>
      </c>
      <c r="G41" s="12">
        <f t="shared" si="1"/>
        <v>0.13128367888056799</v>
      </c>
      <c r="H41" s="60">
        <v>6323778025</v>
      </c>
      <c r="I41" s="60">
        <v>183116245288</v>
      </c>
      <c r="J41" s="62">
        <v>108.75</v>
      </c>
      <c r="K41" s="60">
        <v>149104596755</v>
      </c>
      <c r="L41" s="47">
        <v>180000000</v>
      </c>
    </row>
    <row r="42" spans="1:12" ht="15.75" x14ac:dyDescent="0.25">
      <c r="A42" s="15"/>
      <c r="B42" s="15">
        <v>2016</v>
      </c>
      <c r="C42" s="15" t="s">
        <v>405</v>
      </c>
      <c r="D42" s="15" t="s">
        <v>518</v>
      </c>
      <c r="E42" s="21">
        <v>0</v>
      </c>
      <c r="F42" s="11">
        <f t="shared" si="0"/>
        <v>-3.3700246992543641E-2</v>
      </c>
      <c r="G42" s="12">
        <f t="shared" si="1"/>
        <v>0.63204787871639867</v>
      </c>
      <c r="H42" s="60">
        <v>-5974737984</v>
      </c>
      <c r="I42" s="60">
        <v>177290628918</v>
      </c>
      <c r="J42" s="62">
        <v>126</v>
      </c>
      <c r="K42" s="60">
        <v>143533430069</v>
      </c>
      <c r="L42" s="47">
        <v>720000000</v>
      </c>
    </row>
    <row r="43" spans="1:12" ht="15.75" x14ac:dyDescent="0.25">
      <c r="A43" s="15"/>
      <c r="B43" s="15">
        <v>2017</v>
      </c>
      <c r="C43" s="15" t="s">
        <v>405</v>
      </c>
      <c r="D43" s="15" t="s">
        <v>518</v>
      </c>
      <c r="E43" s="21">
        <v>0</v>
      </c>
      <c r="F43" s="11">
        <f t="shared" si="0"/>
        <v>6.1966348447607275E-2</v>
      </c>
      <c r="G43" s="12">
        <f t="shared" si="1"/>
        <v>0.52612882652997195</v>
      </c>
      <c r="H43" s="60">
        <v>11370927212</v>
      </c>
      <c r="I43" s="60">
        <v>183501650442</v>
      </c>
      <c r="J43" s="62">
        <v>113</v>
      </c>
      <c r="K43" s="60">
        <v>154638932325</v>
      </c>
      <c r="L43" s="47">
        <v>720000000</v>
      </c>
    </row>
    <row r="44" spans="1:12" ht="15.75" x14ac:dyDescent="0.25">
      <c r="A44" s="15">
        <v>15</v>
      </c>
      <c r="B44" s="15">
        <v>2015</v>
      </c>
      <c r="C44" s="15" t="s">
        <v>406</v>
      </c>
      <c r="D44" s="15" t="s">
        <v>519</v>
      </c>
      <c r="E44" s="21">
        <v>0</v>
      </c>
      <c r="F44" s="11">
        <f t="shared" si="0"/>
        <v>7.1873762495280212E-3</v>
      </c>
      <c r="G44" s="12">
        <f t="shared" si="1"/>
        <v>0.2564456705363759</v>
      </c>
      <c r="H44" s="60">
        <v>21072000000</v>
      </c>
      <c r="I44" s="60">
        <v>2931807000000</v>
      </c>
      <c r="J44" s="62">
        <v>63</v>
      </c>
      <c r="K44" s="60">
        <v>1105251000000</v>
      </c>
      <c r="L44" s="47">
        <v>4498997362</v>
      </c>
    </row>
    <row r="45" spans="1:12" ht="15.75" x14ac:dyDescent="0.25">
      <c r="A45" s="15"/>
      <c r="B45" s="15">
        <v>2016</v>
      </c>
      <c r="C45" s="15" t="s">
        <v>406</v>
      </c>
      <c r="D45" s="15" t="s">
        <v>519</v>
      </c>
      <c r="E45" s="21">
        <v>0</v>
      </c>
      <c r="F45" s="11">
        <f t="shared" si="0"/>
        <v>1.317412776489039E-2</v>
      </c>
      <c r="G45" s="12">
        <f t="shared" si="1"/>
        <v>0.33598181816886441</v>
      </c>
      <c r="H45" s="60">
        <v>38624000000</v>
      </c>
      <c r="I45" s="60">
        <v>2931807000000</v>
      </c>
      <c r="J45" s="62">
        <v>87</v>
      </c>
      <c r="K45" s="60">
        <v>1164982000000</v>
      </c>
      <c r="L45" s="47">
        <v>4498997362</v>
      </c>
    </row>
    <row r="46" spans="1:12" ht="15.75" x14ac:dyDescent="0.25">
      <c r="A46" s="15"/>
      <c r="B46" s="15">
        <v>2017</v>
      </c>
      <c r="C46" s="15" t="s">
        <v>406</v>
      </c>
      <c r="D46" s="15" t="s">
        <v>519</v>
      </c>
      <c r="E46" s="21">
        <v>0</v>
      </c>
      <c r="F46" s="11">
        <f t="shared" si="0"/>
        <v>1.5544037925397736E-2</v>
      </c>
      <c r="G46" s="12">
        <f t="shared" si="1"/>
        <v>0.35398489330208421</v>
      </c>
      <c r="H46" s="60">
        <v>45691000000</v>
      </c>
      <c r="I46" s="60">
        <v>2939455000000</v>
      </c>
      <c r="J46" s="62">
        <v>94</v>
      </c>
      <c r="K46" s="60">
        <v>1194700000000</v>
      </c>
      <c r="L46" s="47">
        <v>4498997362</v>
      </c>
    </row>
    <row r="47" spans="1:12" ht="15.75" x14ac:dyDescent="0.25">
      <c r="A47" s="15">
        <v>16</v>
      </c>
      <c r="B47" s="15">
        <v>2015</v>
      </c>
      <c r="C47" s="35" t="s">
        <v>407</v>
      </c>
      <c r="D47" s="35" t="s">
        <v>520</v>
      </c>
      <c r="E47" s="21">
        <v>0</v>
      </c>
      <c r="F47" s="11">
        <f t="shared" si="0"/>
        <v>7.1710571708735932E-2</v>
      </c>
      <c r="G47" s="12">
        <f t="shared" si="1"/>
        <v>0.62764349222497273</v>
      </c>
      <c r="H47" s="60">
        <v>106549446980</v>
      </c>
      <c r="I47" s="60">
        <v>1485826210015</v>
      </c>
      <c r="J47" s="62">
        <v>675</v>
      </c>
      <c r="K47" s="60">
        <v>639893514352</v>
      </c>
      <c r="L47" s="47">
        <v>595000000</v>
      </c>
    </row>
    <row r="48" spans="1:12" ht="15.75" x14ac:dyDescent="0.25">
      <c r="A48" s="15"/>
      <c r="B48" s="15">
        <v>2016</v>
      </c>
      <c r="C48" s="35" t="s">
        <v>407</v>
      </c>
      <c r="D48" s="35" t="s">
        <v>520</v>
      </c>
      <c r="E48" s="21">
        <v>0</v>
      </c>
      <c r="F48" s="11">
        <f t="shared" si="0"/>
        <v>0.17510749705915823</v>
      </c>
      <c r="G48" s="12">
        <f t="shared" si="1"/>
        <v>0.90464219424818959</v>
      </c>
      <c r="H48" s="60">
        <v>249697013626</v>
      </c>
      <c r="I48" s="60">
        <v>1425964152418</v>
      </c>
      <c r="J48" s="62">
        <v>1350</v>
      </c>
      <c r="K48" s="60">
        <v>887920113728</v>
      </c>
      <c r="L48" s="47">
        <v>595000000</v>
      </c>
    </row>
    <row r="49" spans="1:12" ht="15.75" x14ac:dyDescent="0.25">
      <c r="A49" s="15"/>
      <c r="B49" s="15">
        <v>2017</v>
      </c>
      <c r="C49" s="35" t="s">
        <v>407</v>
      </c>
      <c r="D49" s="35" t="s">
        <v>520</v>
      </c>
      <c r="E49" s="21">
        <v>0</v>
      </c>
      <c r="F49" s="11">
        <f t="shared" si="0"/>
        <v>7.7134910021323125E-2</v>
      </c>
      <c r="G49" s="12">
        <f t="shared" si="1"/>
        <v>0.84995840845056325</v>
      </c>
      <c r="H49" s="60">
        <v>107420886839</v>
      </c>
      <c r="I49" s="60">
        <v>1392636444501</v>
      </c>
      <c r="J49" s="62">
        <v>1290</v>
      </c>
      <c r="K49" s="60">
        <v>903044187067</v>
      </c>
      <c r="L49" s="47">
        <v>595000000</v>
      </c>
    </row>
    <row r="50" spans="1:12" ht="15.75" x14ac:dyDescent="0.25">
      <c r="A50" s="15">
        <v>17</v>
      </c>
      <c r="B50" s="15">
        <v>2015</v>
      </c>
      <c r="C50" s="35" t="s">
        <v>408</v>
      </c>
      <c r="D50" s="35" t="s">
        <v>409</v>
      </c>
      <c r="E50" s="21">
        <v>0</v>
      </c>
      <c r="F50" s="11">
        <f t="shared" ref="F50:F100" si="2">H50/I50</f>
        <v>0.18322586092754919</v>
      </c>
      <c r="G50" s="12">
        <f t="shared" si="1"/>
        <v>4.9003316807617292</v>
      </c>
      <c r="H50" s="60">
        <v>192045199000</v>
      </c>
      <c r="I50" s="60">
        <v>1048133697000</v>
      </c>
      <c r="J50" s="62">
        <v>5200</v>
      </c>
      <c r="K50" s="60">
        <v>849621481000</v>
      </c>
      <c r="L50" s="47">
        <v>800659050</v>
      </c>
    </row>
    <row r="51" spans="1:12" ht="15.75" x14ac:dyDescent="0.25">
      <c r="A51" s="15"/>
      <c r="B51" s="15">
        <v>2016</v>
      </c>
      <c r="C51" s="35" t="s">
        <v>408</v>
      </c>
      <c r="D51" s="35" t="s">
        <v>409</v>
      </c>
      <c r="E51" s="21">
        <v>0</v>
      </c>
      <c r="F51" s="11">
        <f t="shared" si="2"/>
        <v>0.24282137739533052</v>
      </c>
      <c r="G51" s="12">
        <f t="shared" si="1"/>
        <v>3.9543639192285545</v>
      </c>
      <c r="H51" s="60">
        <v>254509268000</v>
      </c>
      <c r="I51" s="60">
        <v>1048133697000</v>
      </c>
      <c r="J51" s="62">
        <v>5000</v>
      </c>
      <c r="K51" s="60">
        <v>1012374008000</v>
      </c>
      <c r="L51" s="47">
        <v>800659050</v>
      </c>
    </row>
    <row r="52" spans="1:12" ht="15.75" x14ac:dyDescent="0.25">
      <c r="A52" s="15"/>
      <c r="B52" s="15">
        <v>2017</v>
      </c>
      <c r="C52" s="35" t="s">
        <v>408</v>
      </c>
      <c r="D52" s="35" t="s">
        <v>409</v>
      </c>
      <c r="E52" s="21">
        <v>0</v>
      </c>
      <c r="F52" s="11">
        <f t="shared" si="2"/>
        <v>0.23187316105738268</v>
      </c>
      <c r="G52" s="12">
        <f t="shared" si="1"/>
        <v>3.2106231868615054</v>
      </c>
      <c r="H52" s="60">
        <v>279772635000</v>
      </c>
      <c r="I52" s="60">
        <v>1206576189000</v>
      </c>
      <c r="J52" s="62">
        <v>4590</v>
      </c>
      <c r="K52" s="60">
        <v>1144645393000</v>
      </c>
      <c r="L52" s="47">
        <v>800659050</v>
      </c>
    </row>
    <row r="53" spans="1:12" ht="15.75" x14ac:dyDescent="0.25">
      <c r="A53" s="15">
        <v>18</v>
      </c>
      <c r="B53" s="15">
        <v>2015</v>
      </c>
      <c r="C53" s="15" t="s">
        <v>410</v>
      </c>
      <c r="D53" s="15" t="s">
        <v>521</v>
      </c>
      <c r="E53" s="21">
        <v>0</v>
      </c>
      <c r="F53" s="11">
        <f t="shared" si="2"/>
        <v>3.5919063138981584E-2</v>
      </c>
      <c r="G53" s="12">
        <f t="shared" si="1"/>
        <v>0.53107904584157173</v>
      </c>
      <c r="H53" s="60">
        <v>9859176172</v>
      </c>
      <c r="I53" s="60">
        <v>274483110371</v>
      </c>
      <c r="J53" s="62">
        <v>387</v>
      </c>
      <c r="K53" s="60">
        <v>241296079044</v>
      </c>
      <c r="L53" s="47">
        <v>331129952</v>
      </c>
    </row>
    <row r="54" spans="1:12" ht="15.75" x14ac:dyDescent="0.25">
      <c r="A54" s="15"/>
      <c r="B54" s="15">
        <v>2016</v>
      </c>
      <c r="C54" s="15" t="s">
        <v>410</v>
      </c>
      <c r="D54" s="15" t="s">
        <v>521</v>
      </c>
      <c r="E54" s="21">
        <v>0</v>
      </c>
      <c r="F54" s="11">
        <f t="shared" si="2"/>
        <v>3.3800715158245814E-2</v>
      </c>
      <c r="G54" s="12">
        <f t="shared" si="1"/>
        <v>0.50311389992850031</v>
      </c>
      <c r="H54" s="60">
        <v>10009391103</v>
      </c>
      <c r="I54" s="60">
        <v>296129565784</v>
      </c>
      <c r="J54" s="62">
        <v>400</v>
      </c>
      <c r="K54" s="60">
        <v>263264403585</v>
      </c>
      <c r="L54" s="47">
        <v>331129952</v>
      </c>
    </row>
    <row r="55" spans="1:12" ht="15.75" x14ac:dyDescent="0.25">
      <c r="A55" s="15"/>
      <c r="B55" s="15">
        <v>2017</v>
      </c>
      <c r="C55" s="15" t="s">
        <v>410</v>
      </c>
      <c r="D55" s="15" t="s">
        <v>521</v>
      </c>
      <c r="E55" s="21">
        <v>0</v>
      </c>
      <c r="F55" s="11">
        <f t="shared" si="2"/>
        <v>1.9330926050329197E-2</v>
      </c>
      <c r="G55" s="12">
        <f t="shared" si="1"/>
        <v>0.43271161566561339</v>
      </c>
      <c r="H55" s="60">
        <v>5963420071</v>
      </c>
      <c r="I55" s="60">
        <v>308491173960</v>
      </c>
      <c r="J55" s="62">
        <v>350</v>
      </c>
      <c r="K55" s="60">
        <v>267835387367</v>
      </c>
      <c r="L55" s="47">
        <v>331129952</v>
      </c>
    </row>
    <row r="56" spans="1:12" ht="15.75" x14ac:dyDescent="0.25">
      <c r="A56" s="15">
        <v>19</v>
      </c>
      <c r="B56" s="15">
        <v>2015</v>
      </c>
      <c r="C56" s="35" t="s">
        <v>411</v>
      </c>
      <c r="D56" s="35" t="s">
        <v>412</v>
      </c>
      <c r="E56" s="21">
        <v>0</v>
      </c>
      <c r="F56" s="11">
        <f t="shared" si="2"/>
        <v>7.8395797520701471E-2</v>
      </c>
      <c r="G56" s="12">
        <f t="shared" si="1"/>
        <v>1.4956076786199268</v>
      </c>
      <c r="H56" s="60">
        <v>107894430000</v>
      </c>
      <c r="I56" s="60">
        <v>1376278237000</v>
      </c>
      <c r="J56" s="62">
        <v>1300</v>
      </c>
      <c r="K56" s="60">
        <v>973517334000</v>
      </c>
      <c r="L56" s="47">
        <v>1120000000</v>
      </c>
    </row>
    <row r="57" spans="1:12" ht="15.75" x14ac:dyDescent="0.25">
      <c r="A57" s="15"/>
      <c r="B57" s="15">
        <v>2016</v>
      </c>
      <c r="C57" s="35" t="s">
        <v>411</v>
      </c>
      <c r="D57" s="35" t="s">
        <v>412</v>
      </c>
      <c r="E57" s="21">
        <v>0</v>
      </c>
      <c r="F57" s="11">
        <f t="shared" si="2"/>
        <v>9.9312276683710024E-2</v>
      </c>
      <c r="G57" s="12">
        <f t="shared" si="1"/>
        <v>1.8207087074927086</v>
      </c>
      <c r="H57" s="60">
        <v>152083400000</v>
      </c>
      <c r="I57" s="60">
        <v>1531365558000</v>
      </c>
      <c r="J57" s="62">
        <v>1755</v>
      </c>
      <c r="K57" s="60">
        <v>1079579612000</v>
      </c>
      <c r="L57" s="47">
        <v>1120000000</v>
      </c>
    </row>
    <row r="58" spans="1:12" ht="15.75" x14ac:dyDescent="0.25">
      <c r="A58" s="15"/>
      <c r="B58" s="15">
        <v>2017</v>
      </c>
      <c r="C58" s="35" t="s">
        <v>411</v>
      </c>
      <c r="D58" s="35" t="s">
        <v>412</v>
      </c>
      <c r="E58" s="21">
        <v>0</v>
      </c>
      <c r="F58" s="11">
        <f t="shared" si="2"/>
        <v>9.8879068055170799E-2</v>
      </c>
      <c r="G58" s="12">
        <f t="shared" si="1"/>
        <v>1.9664963399729036</v>
      </c>
      <c r="H58" s="60">
        <v>162249293000</v>
      </c>
      <c r="I58" s="60">
        <v>1640886147000</v>
      </c>
      <c r="J58" s="62">
        <v>1960</v>
      </c>
      <c r="K58" s="60">
        <v>1116300069000</v>
      </c>
      <c r="L58" s="47">
        <v>1120000000</v>
      </c>
    </row>
    <row r="59" spans="1:12" ht="15.75" x14ac:dyDescent="0.25">
      <c r="A59" s="15">
        <v>20</v>
      </c>
      <c r="B59" s="15">
        <v>2015</v>
      </c>
      <c r="C59" s="15" t="s">
        <v>413</v>
      </c>
      <c r="D59" s="15" t="s">
        <v>414</v>
      </c>
      <c r="E59" s="21">
        <v>1</v>
      </c>
      <c r="F59" s="11">
        <f t="shared" si="2"/>
        <v>-0.16824927750197591</v>
      </c>
      <c r="G59" s="12">
        <f t="shared" si="1"/>
        <v>0.99674242609161223</v>
      </c>
      <c r="H59" s="60">
        <v>-224231055302</v>
      </c>
      <c r="I59" s="60">
        <v>1332731163136</v>
      </c>
      <c r="J59" s="62">
        <v>78</v>
      </c>
      <c r="K59" s="60">
        <v>75774005423</v>
      </c>
      <c r="L59" s="24">
        <v>968297000</v>
      </c>
    </row>
    <row r="60" spans="1:12" ht="15.75" x14ac:dyDescent="0.25">
      <c r="A60" s="15"/>
      <c r="B60" s="15">
        <v>2016</v>
      </c>
      <c r="C60" s="15" t="s">
        <v>413</v>
      </c>
      <c r="D60" s="15" t="s">
        <v>414</v>
      </c>
      <c r="E60" s="21">
        <v>1</v>
      </c>
      <c r="F60" s="11">
        <f t="shared" si="2"/>
        <v>-5.9096274311344552E-2</v>
      </c>
      <c r="G60" s="12">
        <f t="shared" si="1"/>
        <v>11.180523345708176</v>
      </c>
      <c r="H60" s="60">
        <v>-68488774415</v>
      </c>
      <c r="I60" s="60">
        <v>1158935571034</v>
      </c>
      <c r="J60" s="62">
        <v>82</v>
      </c>
      <c r="K60" s="60">
        <v>7101667028</v>
      </c>
      <c r="L60" s="24">
        <v>968297000</v>
      </c>
    </row>
    <row r="61" spans="1:12" ht="15.75" x14ac:dyDescent="0.25">
      <c r="A61" s="15"/>
      <c r="B61" s="15">
        <v>2017</v>
      </c>
      <c r="C61" s="15" t="s">
        <v>413</v>
      </c>
      <c r="D61" s="15" t="s">
        <v>414</v>
      </c>
      <c r="E61" s="21">
        <v>1</v>
      </c>
      <c r="F61" s="11">
        <f t="shared" si="2"/>
        <v>-0.11255100824931616</v>
      </c>
      <c r="G61" s="12">
        <f t="shared" si="1"/>
        <v>-0.50288788753028835</v>
      </c>
      <c r="H61" s="60">
        <v>-127520042126</v>
      </c>
      <c r="I61" s="60">
        <v>1132997776826</v>
      </c>
      <c r="J61" s="62">
        <v>63</v>
      </c>
      <c r="K61" s="60">
        <v>-121304792803</v>
      </c>
      <c r="L61" s="24">
        <v>968297000</v>
      </c>
    </row>
    <row r="62" spans="1:12" ht="15.75" x14ac:dyDescent="0.25">
      <c r="A62" s="15">
        <v>21</v>
      </c>
      <c r="B62" s="15">
        <v>2015</v>
      </c>
      <c r="C62" s="15" t="s">
        <v>415</v>
      </c>
      <c r="D62" s="15" t="s">
        <v>416</v>
      </c>
      <c r="E62" s="21">
        <v>0</v>
      </c>
      <c r="F62" s="11">
        <f t="shared" si="2"/>
        <v>-4.4168252085174303E-2</v>
      </c>
      <c r="G62" s="12">
        <f t="shared" si="1"/>
        <v>1.0538402948321126</v>
      </c>
      <c r="H62" s="60">
        <v>-308896601295</v>
      </c>
      <c r="I62" s="60">
        <v>6993634266969</v>
      </c>
      <c r="J62" s="62">
        <v>1040</v>
      </c>
      <c r="K62" s="60">
        <v>2445346179224</v>
      </c>
      <c r="L62" s="24">
        <v>2477888787</v>
      </c>
    </row>
    <row r="63" spans="1:12" ht="15.75" x14ac:dyDescent="0.25">
      <c r="A63" s="15"/>
      <c r="B63" s="15">
        <v>2016</v>
      </c>
      <c r="C63" s="15" t="s">
        <v>415</v>
      </c>
      <c r="D63" s="15" t="s">
        <v>416</v>
      </c>
      <c r="E63" s="21">
        <v>0</v>
      </c>
      <c r="F63" s="11">
        <f t="shared" si="2"/>
        <v>9.0643419825789565E-2</v>
      </c>
      <c r="G63" s="12">
        <f t="shared" si="1"/>
        <v>3.216567705534743</v>
      </c>
      <c r="H63" s="60">
        <v>778012761625</v>
      </c>
      <c r="I63" s="60">
        <v>8583223835997</v>
      </c>
      <c r="J63" s="62">
        <v>4100</v>
      </c>
      <c r="K63" s="60">
        <v>3158442463132</v>
      </c>
      <c r="L63" s="24">
        <v>2477888787</v>
      </c>
    </row>
    <row r="64" spans="1:12" ht="15.75" x14ac:dyDescent="0.25">
      <c r="A64" s="15"/>
      <c r="B64" s="15">
        <v>2017</v>
      </c>
      <c r="C64" s="15" t="s">
        <v>415</v>
      </c>
      <c r="D64" s="15" t="s">
        <v>416</v>
      </c>
      <c r="E64" s="21">
        <v>0</v>
      </c>
      <c r="F64" s="11">
        <f t="shared" si="2"/>
        <v>6.3593925405944274E-2</v>
      </c>
      <c r="G64" s="12">
        <f t="shared" si="1"/>
        <v>4.0691323618353694</v>
      </c>
      <c r="H64" s="60">
        <v>595868198714</v>
      </c>
      <c r="I64" s="60">
        <v>9369891776775</v>
      </c>
      <c r="J64" s="62">
        <v>5400</v>
      </c>
      <c r="K64" s="60">
        <v>3288317572389</v>
      </c>
      <c r="L64" s="24">
        <v>2477888787</v>
      </c>
    </row>
    <row r="65" spans="1:12" ht="15.75" x14ac:dyDescent="0.25">
      <c r="A65" s="15">
        <v>22</v>
      </c>
      <c r="B65" s="15">
        <v>2015</v>
      </c>
      <c r="C65" s="15" t="s">
        <v>417</v>
      </c>
      <c r="D65" s="15" t="s">
        <v>418</v>
      </c>
      <c r="E65" s="21">
        <v>0</v>
      </c>
      <c r="F65" s="11">
        <f t="shared" si="2"/>
        <v>-4.6634943591298286E-2</v>
      </c>
      <c r="G65" s="12">
        <f t="shared" si="1"/>
        <v>0.60143459182982928</v>
      </c>
      <c r="H65" s="60">
        <v>-55212703852</v>
      </c>
      <c r="I65" s="60">
        <v>1183934183257</v>
      </c>
      <c r="J65" s="62">
        <v>59</v>
      </c>
      <c r="K65" s="60">
        <v>804409999977</v>
      </c>
      <c r="L65" s="47">
        <v>8200000000</v>
      </c>
    </row>
    <row r="66" spans="1:12" ht="15.75" x14ac:dyDescent="0.25">
      <c r="A66" s="15"/>
      <c r="B66" s="15">
        <v>2016</v>
      </c>
      <c r="C66" s="15" t="s">
        <v>417</v>
      </c>
      <c r="D66" s="15" t="s">
        <v>418</v>
      </c>
      <c r="E66" s="21">
        <v>0</v>
      </c>
      <c r="F66" s="11">
        <f t="shared" si="2"/>
        <v>2.5210168730839332E-2</v>
      </c>
      <c r="G66" s="12">
        <f t="shared" si="1"/>
        <v>1.1135373549437639</v>
      </c>
      <c r="H66" s="60">
        <v>31704557018</v>
      </c>
      <c r="I66" s="60">
        <v>1257609869910</v>
      </c>
      <c r="J66" s="62">
        <v>113</v>
      </c>
      <c r="K66" s="60">
        <v>832122960120</v>
      </c>
      <c r="L66" s="47">
        <v>8200000000</v>
      </c>
    </row>
    <row r="67" spans="1:12" ht="15.75" x14ac:dyDescent="0.25">
      <c r="A67" s="15"/>
      <c r="B67" s="15">
        <v>2017</v>
      </c>
      <c r="C67" s="15" t="s">
        <v>417</v>
      </c>
      <c r="D67" s="15" t="s">
        <v>418</v>
      </c>
      <c r="E67" s="21">
        <v>0</v>
      </c>
      <c r="F67" s="11">
        <f t="shared" si="2"/>
        <v>7.9914989629813488E-3</v>
      </c>
      <c r="G67" s="12">
        <f t="shared" ref="G67:G121" si="3">J67/(K67/L67)</f>
        <v>0.79547660846138779</v>
      </c>
      <c r="H67" s="60">
        <v>10284697314</v>
      </c>
      <c r="I67" s="60">
        <v>1286954720465</v>
      </c>
      <c r="J67" s="62">
        <v>82</v>
      </c>
      <c r="K67" s="60">
        <v>845279412176</v>
      </c>
      <c r="L67" s="47">
        <v>8200000000</v>
      </c>
    </row>
    <row r="68" spans="1:12" ht="15.75" x14ac:dyDescent="0.25">
      <c r="A68" s="15">
        <v>23</v>
      </c>
      <c r="B68" s="15">
        <v>2015</v>
      </c>
      <c r="C68" s="35" t="s">
        <v>419</v>
      </c>
      <c r="D68" s="35" t="s">
        <v>420</v>
      </c>
      <c r="E68" s="21">
        <v>0</v>
      </c>
      <c r="F68" s="11">
        <f t="shared" si="2"/>
        <v>0.10161077135267194</v>
      </c>
      <c r="G68" s="12">
        <f t="shared" si="3"/>
        <v>2.7842847129527697</v>
      </c>
      <c r="H68" s="60">
        <v>6452834000000</v>
      </c>
      <c r="I68" s="60">
        <v>63505413000000</v>
      </c>
      <c r="J68" s="62">
        <v>55000</v>
      </c>
      <c r="K68" s="60">
        <v>38007909000000</v>
      </c>
      <c r="L68" s="47">
        <v>1924088000</v>
      </c>
    </row>
    <row r="69" spans="1:12" ht="15.75" x14ac:dyDescent="0.25">
      <c r="A69" s="15"/>
      <c r="B69" s="15">
        <v>2016</v>
      </c>
      <c r="C69" s="35" t="s">
        <v>419</v>
      </c>
      <c r="D69" s="35" t="s">
        <v>420</v>
      </c>
      <c r="E69" s="21">
        <v>0</v>
      </c>
      <c r="F69" s="11">
        <f t="shared" si="2"/>
        <v>0.10599696268408219</v>
      </c>
      <c r="G69" s="12">
        <f t="shared" si="3"/>
        <v>3.1075855492491855</v>
      </c>
      <c r="H69" s="60">
        <v>6672682000000</v>
      </c>
      <c r="I69" s="60">
        <v>62951634000000</v>
      </c>
      <c r="J69" s="62">
        <v>63900</v>
      </c>
      <c r="K69" s="60">
        <v>39564228000000</v>
      </c>
      <c r="L69" s="47">
        <v>1924088000</v>
      </c>
    </row>
    <row r="70" spans="1:12" ht="15.75" x14ac:dyDescent="0.25">
      <c r="A70" s="15"/>
      <c r="B70" s="15">
        <v>2017</v>
      </c>
      <c r="C70" s="35" t="s">
        <v>419</v>
      </c>
      <c r="D70" s="35" t="s">
        <v>420</v>
      </c>
      <c r="E70" s="21">
        <v>0</v>
      </c>
      <c r="F70" s="11">
        <f t="shared" si="2"/>
        <v>0.11616769220698704</v>
      </c>
      <c r="G70" s="12">
        <f t="shared" si="3"/>
        <v>3.8219365357607855</v>
      </c>
      <c r="H70" s="60">
        <v>7755347000000</v>
      </c>
      <c r="I70" s="60">
        <v>66759930000000</v>
      </c>
      <c r="J70" s="62">
        <v>83800</v>
      </c>
      <c r="K70" s="60">
        <v>42187664000000</v>
      </c>
      <c r="L70" s="47">
        <v>1924088000</v>
      </c>
    </row>
    <row r="71" spans="1:12" ht="15.75" x14ac:dyDescent="0.25">
      <c r="A71" s="15">
        <v>24</v>
      </c>
      <c r="B71" s="15">
        <v>2015</v>
      </c>
      <c r="C71" s="15" t="s">
        <v>421</v>
      </c>
      <c r="D71" s="15" t="s">
        <v>422</v>
      </c>
      <c r="E71" s="21">
        <v>0</v>
      </c>
      <c r="F71" s="11">
        <f t="shared" si="2"/>
        <v>-1.7894623520196603E-2</v>
      </c>
      <c r="G71" s="12">
        <f t="shared" si="3"/>
        <v>0.34239810520375619</v>
      </c>
      <c r="H71" s="60">
        <v>-313326000000</v>
      </c>
      <c r="I71" s="60">
        <v>17509505000000</v>
      </c>
      <c r="J71" s="62">
        <v>530</v>
      </c>
      <c r="K71" s="60">
        <v>5394142000000</v>
      </c>
      <c r="L71" s="47">
        <v>3484800000</v>
      </c>
    </row>
    <row r="72" spans="1:12" ht="15.75" x14ac:dyDescent="0.25">
      <c r="A72" s="15"/>
      <c r="B72" s="15">
        <v>2016</v>
      </c>
      <c r="C72" s="15" t="s">
        <v>421</v>
      </c>
      <c r="D72" s="15" t="s">
        <v>422</v>
      </c>
      <c r="E72" s="21">
        <v>0</v>
      </c>
      <c r="F72" s="11">
        <f t="shared" si="2"/>
        <v>3.3509915803368949E-2</v>
      </c>
      <c r="G72" s="12">
        <f t="shared" si="3"/>
        <v>0.637589457364235</v>
      </c>
      <c r="H72" s="60">
        <v>626561000000</v>
      </c>
      <c r="I72" s="60">
        <v>18697779000000</v>
      </c>
      <c r="J72" s="62">
        <v>1070</v>
      </c>
      <c r="K72" s="60">
        <v>5848177000000</v>
      </c>
      <c r="L72" s="47">
        <v>3484800000</v>
      </c>
    </row>
    <row r="73" spans="1:12" ht="15.75" x14ac:dyDescent="0.25">
      <c r="A73" s="15"/>
      <c r="B73" s="15">
        <v>2017</v>
      </c>
      <c r="C73" s="15" t="s">
        <v>421</v>
      </c>
      <c r="D73" s="15" t="s">
        <v>422</v>
      </c>
      <c r="E73" s="21">
        <v>0</v>
      </c>
      <c r="F73" s="11">
        <f t="shared" si="2"/>
        <v>2.4082004606001601E-3</v>
      </c>
      <c r="G73" s="12">
        <f t="shared" si="3"/>
        <v>0.41650024800218505</v>
      </c>
      <c r="H73" s="60">
        <v>45028000000</v>
      </c>
      <c r="I73" s="60">
        <v>18697779000000</v>
      </c>
      <c r="J73" s="62">
        <v>680</v>
      </c>
      <c r="K73" s="60">
        <v>5689466000000</v>
      </c>
      <c r="L73" s="47">
        <v>3484800000</v>
      </c>
    </row>
    <row r="74" spans="1:12" ht="15.75" x14ac:dyDescent="0.25">
      <c r="A74" s="15">
        <v>25</v>
      </c>
      <c r="B74" s="15">
        <v>2015</v>
      </c>
      <c r="C74" s="35" t="s">
        <v>423</v>
      </c>
      <c r="D74" s="35" t="s">
        <v>424</v>
      </c>
      <c r="E74" s="21">
        <v>0</v>
      </c>
      <c r="F74" s="11">
        <f t="shared" si="2"/>
        <v>0.27264168922433574</v>
      </c>
      <c r="G74" s="12">
        <f t="shared" si="3"/>
        <v>13.660518163196844</v>
      </c>
      <c r="H74" s="60">
        <v>10363308000000</v>
      </c>
      <c r="I74" s="60">
        <v>38010724000000</v>
      </c>
      <c r="J74" s="62">
        <v>3760</v>
      </c>
      <c r="K74" s="60">
        <v>32016060000000</v>
      </c>
      <c r="L74" s="24">
        <v>116318076900</v>
      </c>
    </row>
    <row r="75" spans="1:12" ht="15.75" x14ac:dyDescent="0.25">
      <c r="A75" s="15"/>
      <c r="B75" s="15">
        <v>2016</v>
      </c>
      <c r="C75" s="35" t="s">
        <v>423</v>
      </c>
      <c r="D75" s="35" t="s">
        <v>424</v>
      </c>
      <c r="E75" s="21">
        <v>0</v>
      </c>
      <c r="F75" s="11">
        <f t="shared" si="2"/>
        <v>0.3002292706429856</v>
      </c>
      <c r="G75" s="12">
        <f t="shared" si="3"/>
        <v>13.035787915902535</v>
      </c>
      <c r="H75" s="60">
        <v>12762229000000</v>
      </c>
      <c r="I75" s="60">
        <v>42508277000000</v>
      </c>
      <c r="J75" s="62">
        <v>3830</v>
      </c>
      <c r="K75" s="60">
        <v>34175014000000</v>
      </c>
      <c r="L75" s="24">
        <v>116318076900</v>
      </c>
    </row>
    <row r="76" spans="1:12" ht="15.75" x14ac:dyDescent="0.25">
      <c r="A76" s="15"/>
      <c r="B76" s="15">
        <v>2017</v>
      </c>
      <c r="C76" s="35" t="s">
        <v>423</v>
      </c>
      <c r="D76" s="35" t="s">
        <v>424</v>
      </c>
      <c r="E76" s="21">
        <v>0</v>
      </c>
      <c r="F76" s="11">
        <f t="shared" si="2"/>
        <v>0.29370008801127595</v>
      </c>
      <c r="G76" s="12">
        <f t="shared" si="3"/>
        <v>16.128301400097353</v>
      </c>
      <c r="H76" s="60">
        <v>12670534000000</v>
      </c>
      <c r="I76" s="60">
        <v>43141063000000</v>
      </c>
      <c r="J76" s="62">
        <v>4730</v>
      </c>
      <c r="K76" s="60">
        <v>34112985000000</v>
      </c>
      <c r="L76" s="24">
        <v>116318076900</v>
      </c>
    </row>
    <row r="77" spans="1:12" ht="15.75" x14ac:dyDescent="0.25">
      <c r="A77" s="15">
        <v>26</v>
      </c>
      <c r="B77" s="15">
        <v>2015</v>
      </c>
      <c r="C77" s="35" t="s">
        <v>425</v>
      </c>
      <c r="D77" s="35" t="s">
        <v>426</v>
      </c>
      <c r="E77" s="21">
        <v>0</v>
      </c>
      <c r="F77" s="11">
        <f t="shared" si="2"/>
        <v>3.1831639169319692E-2</v>
      </c>
      <c r="G77" s="12">
        <f t="shared" si="3"/>
        <v>2.3974044025136894</v>
      </c>
      <c r="H77" s="60">
        <v>2923148000000</v>
      </c>
      <c r="I77" s="60">
        <v>91831526000000</v>
      </c>
      <c r="J77" s="62">
        <v>6737.5</v>
      </c>
      <c r="K77" s="60">
        <v>16386911000000</v>
      </c>
      <c r="L77" s="47">
        <v>5830954000</v>
      </c>
    </row>
    <row r="78" spans="1:12" ht="15.75" x14ac:dyDescent="0.25">
      <c r="A78" s="15"/>
      <c r="B78" s="15">
        <v>2016</v>
      </c>
      <c r="C78" s="35" t="s">
        <v>425</v>
      </c>
      <c r="D78" s="35" t="s">
        <v>426</v>
      </c>
      <c r="E78" s="21">
        <v>0</v>
      </c>
      <c r="F78" s="11">
        <f t="shared" si="2"/>
        <v>4.4190111739631201E-2</v>
      </c>
      <c r="G78" s="12">
        <f t="shared" si="3"/>
        <v>5.4052114924833345</v>
      </c>
      <c r="H78" s="60">
        <v>3631301000000</v>
      </c>
      <c r="I78" s="60">
        <v>82174515000000</v>
      </c>
      <c r="J78" s="62">
        <v>8575</v>
      </c>
      <c r="K78" s="60">
        <v>18500823000000</v>
      </c>
      <c r="L78" s="47">
        <v>11661908000</v>
      </c>
    </row>
    <row r="79" spans="1:12" ht="15.75" x14ac:dyDescent="0.25">
      <c r="A79" s="15"/>
      <c r="B79" s="15">
        <v>2017</v>
      </c>
      <c r="C79" s="35" t="s">
        <v>425</v>
      </c>
      <c r="D79" s="35" t="s">
        <v>426</v>
      </c>
      <c r="E79" s="21">
        <v>0</v>
      </c>
      <c r="F79" s="11">
        <f t="shared" si="2"/>
        <v>0.11205652939510709</v>
      </c>
      <c r="G79" s="12">
        <f t="shared" si="3"/>
        <v>5.1067356808317914</v>
      </c>
      <c r="H79" s="60">
        <v>3543173000000</v>
      </c>
      <c r="I79" s="72">
        <v>31619514000000</v>
      </c>
      <c r="J79" s="62">
        <v>8900</v>
      </c>
      <c r="K79" s="60">
        <v>20324330000000</v>
      </c>
      <c r="L79" s="47">
        <v>11661908000</v>
      </c>
    </row>
    <row r="80" spans="1:12" ht="15.75" x14ac:dyDescent="0.25">
      <c r="A80" s="15">
        <v>27</v>
      </c>
      <c r="B80" s="15">
        <v>2015</v>
      </c>
      <c r="C80" s="15" t="s">
        <v>427</v>
      </c>
      <c r="D80" s="15" t="s">
        <v>522</v>
      </c>
      <c r="E80" s="21">
        <v>1</v>
      </c>
      <c r="F80" s="11">
        <f t="shared" si="2"/>
        <v>-0.28281049257383939</v>
      </c>
      <c r="G80" s="12">
        <f t="shared" si="3"/>
        <v>0.61171142574145443</v>
      </c>
      <c r="H80" s="60">
        <v>-110308144860</v>
      </c>
      <c r="I80" s="60">
        <v>390042617783</v>
      </c>
      <c r="J80" s="62">
        <v>53.36</v>
      </c>
      <c r="K80" s="60">
        <v>69032941096</v>
      </c>
      <c r="L80" s="47">
        <v>791383786</v>
      </c>
    </row>
    <row r="81" spans="1:12" ht="15.75" x14ac:dyDescent="0.25">
      <c r="A81" s="15"/>
      <c r="B81" s="15">
        <v>2016</v>
      </c>
      <c r="C81" s="15" t="s">
        <v>427</v>
      </c>
      <c r="D81" s="15" t="s">
        <v>522</v>
      </c>
      <c r="E81" s="21">
        <v>1</v>
      </c>
      <c r="F81" s="11">
        <f t="shared" si="2"/>
        <v>-0.5467591127964232</v>
      </c>
      <c r="G81" s="12">
        <f t="shared" si="3"/>
        <v>-0.42519148089519126</v>
      </c>
      <c r="H81" s="60">
        <v>-144906781000</v>
      </c>
      <c r="I81" s="60">
        <v>265028561223</v>
      </c>
      <c r="J81" s="62">
        <v>33.229999999999997</v>
      </c>
      <c r="K81" s="60">
        <v>-61849036000</v>
      </c>
      <c r="L81" s="47">
        <v>791383786</v>
      </c>
    </row>
    <row r="82" spans="1:12" ht="15.75" x14ac:dyDescent="0.25">
      <c r="A82" s="15"/>
      <c r="B82" s="15">
        <v>2017</v>
      </c>
      <c r="C82" s="15" t="s">
        <v>427</v>
      </c>
      <c r="D82" s="15" t="s">
        <v>522</v>
      </c>
      <c r="E82" s="21">
        <v>1</v>
      </c>
      <c r="F82" s="11">
        <f t="shared" si="2"/>
        <v>-0.18961377348109748</v>
      </c>
      <c r="G82" s="12">
        <f t="shared" si="3"/>
        <v>-0.25649567571743631</v>
      </c>
      <c r="H82" s="60">
        <v>-43578020000</v>
      </c>
      <c r="I82" s="60">
        <v>229825182000</v>
      </c>
      <c r="J82" s="62">
        <v>34.17</v>
      </c>
      <c r="K82" s="60">
        <v>-105427056000</v>
      </c>
      <c r="L82" s="47">
        <v>791383786</v>
      </c>
    </row>
    <row r="83" spans="1:12" ht="15.75" x14ac:dyDescent="0.25">
      <c r="A83" s="15">
        <v>28</v>
      </c>
      <c r="B83" s="15">
        <v>2015</v>
      </c>
      <c r="C83" s="15" t="s">
        <v>428</v>
      </c>
      <c r="D83" s="15" t="s">
        <v>523</v>
      </c>
      <c r="E83" s="21">
        <v>0</v>
      </c>
      <c r="F83" s="11">
        <f t="shared" si="2"/>
        <v>7.7457344955539228E-2</v>
      </c>
      <c r="G83" s="12">
        <f t="shared" si="3"/>
        <v>0.40760955470279592</v>
      </c>
      <c r="H83" s="60">
        <v>129759075975</v>
      </c>
      <c r="I83" s="60">
        <v>1675232685157</v>
      </c>
      <c r="J83" s="62">
        <v>925</v>
      </c>
      <c r="K83" s="60">
        <v>1096879954951</v>
      </c>
      <c r="L83" s="47">
        <v>483350000</v>
      </c>
    </row>
    <row r="84" spans="1:12" ht="15.75" x14ac:dyDescent="0.25">
      <c r="A84" s="15"/>
      <c r="B84" s="15">
        <v>2016</v>
      </c>
      <c r="C84" s="15" t="s">
        <v>428</v>
      </c>
      <c r="D84" s="15" t="s">
        <v>523</v>
      </c>
      <c r="E84" s="21">
        <v>0</v>
      </c>
      <c r="F84" s="11">
        <f t="shared" si="2"/>
        <v>5.5281795283390972E-2</v>
      </c>
      <c r="G84" s="12">
        <f t="shared" si="3"/>
        <v>4.042228181884024</v>
      </c>
      <c r="H84" s="60">
        <v>125823130775</v>
      </c>
      <c r="I84" s="60">
        <v>2276031922082</v>
      </c>
      <c r="J84" s="62">
        <v>1025</v>
      </c>
      <c r="K84" s="60">
        <v>1225645183071</v>
      </c>
      <c r="L84" s="47">
        <v>4833500000</v>
      </c>
    </row>
    <row r="85" spans="1:12" ht="15.75" x14ac:dyDescent="0.25">
      <c r="A85" s="15"/>
      <c r="B85" s="15">
        <v>2017</v>
      </c>
      <c r="C85" s="15" t="s">
        <v>428</v>
      </c>
      <c r="D85" s="15" t="s">
        <v>523</v>
      </c>
      <c r="E85" s="21">
        <v>0</v>
      </c>
      <c r="F85" s="11">
        <f t="shared" si="2"/>
        <v>3.978925658818213E-2</v>
      </c>
      <c r="G85" s="12">
        <f t="shared" si="3"/>
        <v>4.0872221042124659</v>
      </c>
      <c r="H85" s="60">
        <v>91303491940</v>
      </c>
      <c r="I85" s="72">
        <v>2294677000000</v>
      </c>
      <c r="J85" s="62">
        <v>1090</v>
      </c>
      <c r="K85" s="60">
        <v>1289020969663</v>
      </c>
      <c r="L85" s="47">
        <v>4833500000</v>
      </c>
    </row>
    <row r="86" spans="1:12" ht="15.75" x14ac:dyDescent="0.25">
      <c r="A86" s="15">
        <v>29</v>
      </c>
      <c r="B86" s="15">
        <v>2015</v>
      </c>
      <c r="C86" s="15" t="s">
        <v>429</v>
      </c>
      <c r="D86" s="15" t="s">
        <v>430</v>
      </c>
      <c r="E86" s="21">
        <v>0</v>
      </c>
      <c r="F86" s="11">
        <f t="shared" si="2"/>
        <v>2.1511349886066428E-2</v>
      </c>
      <c r="G86" s="12">
        <f t="shared" si="3"/>
        <v>0.26749961862895816</v>
      </c>
      <c r="H86" s="60">
        <v>28615673167</v>
      </c>
      <c r="I86" s="60">
        <v>1330259296537</v>
      </c>
      <c r="J86" s="62">
        <v>202.5</v>
      </c>
      <c r="K86" s="60">
        <v>239820902657</v>
      </c>
      <c r="L86" s="24">
        <v>316800000</v>
      </c>
    </row>
    <row r="87" spans="1:12" ht="15.75" x14ac:dyDescent="0.25">
      <c r="A87" s="15"/>
      <c r="B87" s="15">
        <v>2016</v>
      </c>
      <c r="C87" s="15" t="s">
        <v>429</v>
      </c>
      <c r="D87" s="15" t="s">
        <v>430</v>
      </c>
      <c r="E87" s="21">
        <v>0</v>
      </c>
      <c r="F87" s="11">
        <f t="shared" si="2"/>
        <v>2.6551243186313508E-2</v>
      </c>
      <c r="G87" s="12">
        <f t="shared" si="3"/>
        <v>0.39597451846726184</v>
      </c>
      <c r="H87" s="60">
        <v>35552975244</v>
      </c>
      <c r="I87" s="60">
        <v>1339032413455</v>
      </c>
      <c r="J87" s="62">
        <v>322.5</v>
      </c>
      <c r="K87" s="60">
        <v>258016602673</v>
      </c>
      <c r="L87" s="24">
        <v>316800000</v>
      </c>
    </row>
    <row r="88" spans="1:12" ht="15.75" x14ac:dyDescent="0.25">
      <c r="A88" s="15"/>
      <c r="B88" s="15">
        <v>2017</v>
      </c>
      <c r="C88" s="15" t="s">
        <v>429</v>
      </c>
      <c r="D88" s="15" t="s">
        <v>430</v>
      </c>
      <c r="E88" s="21">
        <v>0</v>
      </c>
      <c r="F88" s="11">
        <f t="shared" si="2"/>
        <v>3.1840495687600286E-2</v>
      </c>
      <c r="G88" s="12">
        <f t="shared" si="3"/>
        <v>0.86336253586674694</v>
      </c>
      <c r="H88" s="60">
        <v>38651704520</v>
      </c>
      <c r="I88" s="60">
        <v>1213916545120</v>
      </c>
      <c r="J88" s="62">
        <v>378</v>
      </c>
      <c r="K88" s="60">
        <v>277404670750</v>
      </c>
      <c r="L88" s="24">
        <v>633600000</v>
      </c>
    </row>
    <row r="89" spans="1:12" ht="15.75" x14ac:dyDescent="0.25">
      <c r="A89" s="15">
        <v>30</v>
      </c>
      <c r="B89" s="15">
        <v>2015</v>
      </c>
      <c r="C89" s="15" t="s">
        <v>431</v>
      </c>
      <c r="D89" s="15" t="s">
        <v>524</v>
      </c>
      <c r="E89" s="21">
        <v>0</v>
      </c>
      <c r="F89" s="11">
        <f t="shared" si="2"/>
        <v>0.10003570352135914</v>
      </c>
      <c r="G89" s="12">
        <f t="shared" si="3"/>
        <v>0.33085567898181617</v>
      </c>
      <c r="H89" s="60">
        <v>16960660023</v>
      </c>
      <c r="I89" s="60">
        <v>169546066314</v>
      </c>
      <c r="J89" s="62">
        <v>281.54000000000002</v>
      </c>
      <c r="K89" s="60">
        <v>154051308997</v>
      </c>
      <c r="L89" s="24">
        <v>181035556</v>
      </c>
    </row>
    <row r="90" spans="1:12" ht="15.75" x14ac:dyDescent="0.25">
      <c r="A90" s="15"/>
      <c r="B90" s="15">
        <v>2016</v>
      </c>
      <c r="C90" s="15" t="s">
        <v>431</v>
      </c>
      <c r="D90" s="15" t="s">
        <v>524</v>
      </c>
      <c r="E90" s="21">
        <v>0</v>
      </c>
      <c r="F90" s="11">
        <f t="shared" si="2"/>
        <v>3.7084778289081195E-2</v>
      </c>
      <c r="G90" s="12">
        <f t="shared" si="3"/>
        <v>0.2105837336196564</v>
      </c>
      <c r="H90" s="60">
        <v>9988836259</v>
      </c>
      <c r="I90" s="60">
        <v>269351381344</v>
      </c>
      <c r="J90" s="62">
        <v>282.45999999999998</v>
      </c>
      <c r="K90" s="60">
        <v>242826462751</v>
      </c>
      <c r="L90" s="24">
        <v>181035556</v>
      </c>
    </row>
    <row r="91" spans="1:12" ht="15.75" x14ac:dyDescent="0.25">
      <c r="A91" s="15"/>
      <c r="B91" s="15">
        <v>2017</v>
      </c>
      <c r="C91" s="15" t="s">
        <v>431</v>
      </c>
      <c r="D91" s="15" t="s">
        <v>524</v>
      </c>
      <c r="E91" s="21">
        <v>0</v>
      </c>
      <c r="F91" s="11">
        <f t="shared" si="2"/>
        <v>5.449277410837651E-2</v>
      </c>
      <c r="G91" s="12">
        <f t="shared" si="3"/>
        <v>0.25404219824861246</v>
      </c>
      <c r="H91" s="60">
        <v>16554272131</v>
      </c>
      <c r="I91" s="60">
        <v>303788390330</v>
      </c>
      <c r="J91" s="62">
        <v>376.61</v>
      </c>
      <c r="K91" s="60">
        <v>268379825144</v>
      </c>
      <c r="L91" s="24">
        <v>181035556</v>
      </c>
    </row>
    <row r="92" spans="1:12" ht="15.75" x14ac:dyDescent="0.25">
      <c r="A92" s="15">
        <v>31</v>
      </c>
      <c r="B92" s="15">
        <v>2015</v>
      </c>
      <c r="C92" s="35" t="s">
        <v>432</v>
      </c>
      <c r="D92" s="35" t="s">
        <v>433</v>
      </c>
      <c r="E92" s="21">
        <v>0</v>
      </c>
      <c r="F92" s="11">
        <f t="shared" si="2"/>
        <v>4.0394635280263123E-2</v>
      </c>
      <c r="G92" s="12">
        <f t="shared" si="3"/>
        <v>1.0537344280741205</v>
      </c>
      <c r="H92" s="60">
        <v>3709501000000</v>
      </c>
      <c r="I92" s="60">
        <v>91831526000000</v>
      </c>
      <c r="J92" s="62">
        <v>5175</v>
      </c>
      <c r="K92" s="60">
        <v>43121593000000</v>
      </c>
      <c r="L92" s="24">
        <v>8780426500</v>
      </c>
    </row>
    <row r="93" spans="1:12" ht="15.75" x14ac:dyDescent="0.25">
      <c r="A93" s="15"/>
      <c r="B93" s="15">
        <v>2016</v>
      </c>
      <c r="C93" s="35" t="s">
        <v>432</v>
      </c>
      <c r="D93" s="35" t="s">
        <v>433</v>
      </c>
      <c r="E93" s="21">
        <v>0</v>
      </c>
      <c r="F93" s="11">
        <f t="shared" si="2"/>
        <v>6.4094153765312759E-2</v>
      </c>
      <c r="G93" s="12">
        <f t="shared" si="3"/>
        <v>1.5835827622719456</v>
      </c>
      <c r="H93" s="60">
        <v>5266906000000</v>
      </c>
      <c r="I93" s="60">
        <v>82174515000000</v>
      </c>
      <c r="J93" s="62">
        <v>7925</v>
      </c>
      <c r="K93" s="60">
        <v>43941423000000</v>
      </c>
      <c r="L93" s="24">
        <v>8780426500</v>
      </c>
    </row>
    <row r="94" spans="1:12" ht="15.75" x14ac:dyDescent="0.25">
      <c r="A94" s="15"/>
      <c r="B94" s="15">
        <v>2017</v>
      </c>
      <c r="C94" s="35" t="s">
        <v>432</v>
      </c>
      <c r="D94" s="35" t="s">
        <v>433</v>
      </c>
      <c r="E94" s="21">
        <v>0</v>
      </c>
      <c r="F94" s="11">
        <f t="shared" si="2"/>
        <v>5.8506856442011583E-2</v>
      </c>
      <c r="G94" s="12">
        <f t="shared" si="3"/>
        <v>1.4318957004451383</v>
      </c>
      <c r="H94" s="60">
        <v>5145063000000</v>
      </c>
      <c r="I94" s="60">
        <v>87939488000000</v>
      </c>
      <c r="J94" s="62">
        <v>7625</v>
      </c>
      <c r="K94" s="60">
        <v>46756724000000</v>
      </c>
      <c r="L94" s="24">
        <v>8780426500</v>
      </c>
    </row>
    <row r="95" spans="1:12" ht="15.75" x14ac:dyDescent="0.25">
      <c r="A95" s="15">
        <v>32</v>
      </c>
      <c r="B95" s="15">
        <v>2015</v>
      </c>
      <c r="C95" s="15" t="s">
        <v>434</v>
      </c>
      <c r="D95" s="15" t="s">
        <v>435</v>
      </c>
      <c r="E95" s="21">
        <v>0</v>
      </c>
      <c r="F95" s="11">
        <f t="shared" si="2"/>
        <v>7.5719397330115015E-4</v>
      </c>
      <c r="G95" s="12">
        <f t="shared" si="3"/>
        <v>0.11968876521838015</v>
      </c>
      <c r="H95" s="60">
        <v>1933819152</v>
      </c>
      <c r="I95" s="60">
        <v>2553928346219</v>
      </c>
      <c r="J95" s="62">
        <v>350</v>
      </c>
      <c r="K95" s="60">
        <v>1919038917988</v>
      </c>
      <c r="L95" s="47">
        <v>656249710</v>
      </c>
    </row>
    <row r="96" spans="1:12" ht="15.75" x14ac:dyDescent="0.25">
      <c r="A96" s="15"/>
      <c r="B96" s="15">
        <v>2016</v>
      </c>
      <c r="C96" s="15" t="s">
        <v>434</v>
      </c>
      <c r="D96" s="15" t="s">
        <v>435</v>
      </c>
      <c r="E96" s="21">
        <v>0</v>
      </c>
      <c r="F96" s="11">
        <f t="shared" si="2"/>
        <v>2.0004406977120529E-2</v>
      </c>
      <c r="G96" s="12">
        <f t="shared" si="3"/>
        <v>0.25703377485076184</v>
      </c>
      <c r="H96" s="60">
        <v>49556367334</v>
      </c>
      <c r="I96" s="60">
        <v>2477272502538</v>
      </c>
      <c r="J96" s="62">
        <v>810</v>
      </c>
      <c r="K96" s="60">
        <v>2068063877631</v>
      </c>
      <c r="L96" s="47">
        <v>656249710</v>
      </c>
    </row>
    <row r="97" spans="1:12" ht="15.75" x14ac:dyDescent="0.25">
      <c r="A97" s="15"/>
      <c r="B97" s="15">
        <v>2017</v>
      </c>
      <c r="C97" s="15" t="s">
        <v>434</v>
      </c>
      <c r="D97" s="15" t="s">
        <v>435</v>
      </c>
      <c r="E97" s="21">
        <v>0</v>
      </c>
      <c r="F97" s="11">
        <f t="shared" si="2"/>
        <v>4.66765508214943E-2</v>
      </c>
      <c r="G97" s="12">
        <f t="shared" si="3"/>
        <v>0.38552188599992265</v>
      </c>
      <c r="H97" s="60">
        <v>113639539901</v>
      </c>
      <c r="I97" s="60">
        <v>2434617337849</v>
      </c>
      <c r="J97" s="62">
        <v>1260</v>
      </c>
      <c r="K97" s="60">
        <v>2144818918530</v>
      </c>
      <c r="L97" s="47">
        <v>656249710</v>
      </c>
    </row>
    <row r="98" spans="1:12" ht="15.75" x14ac:dyDescent="0.25">
      <c r="A98" s="15">
        <v>33</v>
      </c>
      <c r="B98" s="15">
        <v>2015</v>
      </c>
      <c r="C98" s="15" t="s">
        <v>436</v>
      </c>
      <c r="D98" s="15" t="s">
        <v>525</v>
      </c>
      <c r="E98" s="21">
        <v>0</v>
      </c>
      <c r="F98" s="11">
        <f t="shared" si="2"/>
        <v>0.15763095205359506</v>
      </c>
      <c r="G98" s="12">
        <f t="shared" si="3"/>
        <v>3.4435460428005169</v>
      </c>
      <c r="H98" s="60">
        <v>4356661000000</v>
      </c>
      <c r="I98" s="60">
        <v>27638360000000</v>
      </c>
      <c r="J98" s="62">
        <v>22325</v>
      </c>
      <c r="K98" s="60">
        <v>23865950000000</v>
      </c>
      <c r="L98" s="24">
        <v>3681231699</v>
      </c>
    </row>
    <row r="99" spans="1:12" ht="15.75" x14ac:dyDescent="0.25">
      <c r="A99" s="15"/>
      <c r="B99" s="15">
        <v>2016</v>
      </c>
      <c r="C99" s="15" t="s">
        <v>436</v>
      </c>
      <c r="D99" s="15" t="s">
        <v>525</v>
      </c>
      <c r="E99" s="21">
        <v>0</v>
      </c>
      <c r="F99" s="11">
        <f t="shared" si="2"/>
        <v>0.1283663199845575</v>
      </c>
      <c r="G99" s="12">
        <f t="shared" si="3"/>
        <v>2.1688516130505788</v>
      </c>
      <c r="H99" s="60">
        <v>3870319000000</v>
      </c>
      <c r="I99" s="60">
        <v>30150580000000</v>
      </c>
      <c r="J99" s="62">
        <v>15400</v>
      </c>
      <c r="K99" s="60">
        <v>26138703000000</v>
      </c>
      <c r="L99" s="24">
        <v>3681231699</v>
      </c>
    </row>
    <row r="100" spans="1:12" ht="15.75" x14ac:dyDescent="0.25">
      <c r="A100" s="15"/>
      <c r="B100" s="15">
        <v>2017</v>
      </c>
      <c r="C100" s="15" t="s">
        <v>436</v>
      </c>
      <c r="D100" s="15" t="s">
        <v>525</v>
      </c>
      <c r="E100" s="21">
        <v>0</v>
      </c>
      <c r="F100" s="11">
        <f t="shared" si="2"/>
        <v>6.4434550886726977E-2</v>
      </c>
      <c r="G100" s="12">
        <f t="shared" si="3"/>
        <v>3.2904938716670897</v>
      </c>
      <c r="H100" s="60">
        <v>1859818000000</v>
      </c>
      <c r="I100" s="60">
        <v>28863676000000</v>
      </c>
      <c r="J100" s="62">
        <v>21950</v>
      </c>
      <c r="K100" s="60">
        <v>24556507000000</v>
      </c>
      <c r="L100" s="24">
        <v>3681231699</v>
      </c>
    </row>
    <row r="101" spans="1:12" ht="15.75" x14ac:dyDescent="0.25">
      <c r="A101" s="15">
        <v>34</v>
      </c>
      <c r="B101" s="15">
        <v>2015</v>
      </c>
      <c r="C101" s="35" t="s">
        <v>437</v>
      </c>
      <c r="D101" s="35" t="s">
        <v>438</v>
      </c>
      <c r="E101" s="21">
        <v>0</v>
      </c>
      <c r="F101" s="11">
        <f>H101/I122</f>
        <v>1.9388264440806657E-2</v>
      </c>
      <c r="G101" s="12">
        <f t="shared" si="3"/>
        <v>2.349545281735101</v>
      </c>
      <c r="H101" s="60">
        <v>265549762083</v>
      </c>
      <c r="I101" s="60">
        <v>3434879313034</v>
      </c>
      <c r="J101" s="62">
        <v>870</v>
      </c>
      <c r="K101" s="60">
        <v>2056559640524</v>
      </c>
      <c r="L101" s="47">
        <v>5554000000</v>
      </c>
    </row>
    <row r="102" spans="1:12" ht="15.75" x14ac:dyDescent="0.25">
      <c r="A102" s="15"/>
      <c r="B102" s="15">
        <v>2016</v>
      </c>
      <c r="C102" s="35" t="s">
        <v>437</v>
      </c>
      <c r="D102" s="35" t="s">
        <v>438</v>
      </c>
      <c r="E102" s="21">
        <v>0</v>
      </c>
      <c r="F102" s="11">
        <f>H102/I123</f>
        <v>1.7837763257945685E-2</v>
      </c>
      <c r="G102" s="12">
        <f t="shared" si="3"/>
        <v>6.7242450377582159</v>
      </c>
      <c r="H102" s="60">
        <v>271597947663</v>
      </c>
      <c r="I102" s="60">
        <v>4612562541064</v>
      </c>
      <c r="J102" s="62">
        <v>2750</v>
      </c>
      <c r="K102" s="60">
        <v>2271407409194</v>
      </c>
      <c r="L102" s="47">
        <v>5554000000</v>
      </c>
    </row>
    <row r="103" spans="1:12" ht="15.75" x14ac:dyDescent="0.25">
      <c r="A103" s="15"/>
      <c r="B103" s="15">
        <v>2017</v>
      </c>
      <c r="C103" s="35" t="s">
        <v>437</v>
      </c>
      <c r="D103" s="35" t="s">
        <v>438</v>
      </c>
      <c r="E103" s="21">
        <v>0</v>
      </c>
      <c r="F103" s="11">
        <f>H103/I124</f>
        <v>1.9962875422636632E-2</v>
      </c>
      <c r="G103" s="12">
        <f t="shared" si="3"/>
        <v>5.8292241063997512</v>
      </c>
      <c r="H103" s="60">
        <v>331707917461</v>
      </c>
      <c r="I103" s="60">
        <v>6096148972533</v>
      </c>
      <c r="J103" s="62">
        <v>2700</v>
      </c>
      <c r="K103" s="60">
        <v>2572520755127</v>
      </c>
      <c r="L103" s="47">
        <v>5554000000</v>
      </c>
    </row>
    <row r="104" spans="1:12" ht="15.75" x14ac:dyDescent="0.25">
      <c r="A104" s="15">
        <v>35</v>
      </c>
      <c r="B104" s="15">
        <v>2015</v>
      </c>
      <c r="C104" s="15" t="s">
        <v>439</v>
      </c>
      <c r="D104" s="15" t="s">
        <v>440</v>
      </c>
      <c r="E104" s="21">
        <v>0</v>
      </c>
      <c r="F104" s="11">
        <f t="shared" ref="F104:F141" si="4">H104/I104</f>
        <v>7.4346636675408917E-2</v>
      </c>
      <c r="G104" s="12">
        <f t="shared" si="3"/>
        <v>0.46416064614088298</v>
      </c>
      <c r="H104" s="60">
        <v>115371098970</v>
      </c>
      <c r="I104" s="60">
        <v>1551799840976</v>
      </c>
      <c r="J104" s="62">
        <v>119</v>
      </c>
      <c r="K104" s="60">
        <v>1027361931042</v>
      </c>
      <c r="L104" s="47">
        <v>4007235107</v>
      </c>
    </row>
    <row r="105" spans="1:12" ht="15.75" x14ac:dyDescent="0.25">
      <c r="A105" s="15"/>
      <c r="B105" s="15">
        <v>2016</v>
      </c>
      <c r="C105" s="15" t="s">
        <v>439</v>
      </c>
      <c r="D105" s="15" t="s">
        <v>440</v>
      </c>
      <c r="E105" s="21">
        <v>0</v>
      </c>
      <c r="F105" s="11">
        <f t="shared" si="4"/>
        <v>0.17865492885286632</v>
      </c>
      <c r="G105" s="12">
        <f t="shared" si="3"/>
        <v>0.83702302279634577</v>
      </c>
      <c r="H105" s="60">
        <v>334338838592</v>
      </c>
      <c r="I105" s="60">
        <v>1871422416044</v>
      </c>
      <c r="J105" s="62">
        <v>276</v>
      </c>
      <c r="K105" s="60">
        <v>1321345840449</v>
      </c>
      <c r="L105" s="47">
        <v>4007235107</v>
      </c>
    </row>
    <row r="106" spans="1:12" ht="15.75" x14ac:dyDescent="0.25">
      <c r="A106" s="15"/>
      <c r="B106" s="15">
        <v>2017</v>
      </c>
      <c r="C106" s="15" t="s">
        <v>439</v>
      </c>
      <c r="D106" s="15" t="s">
        <v>440</v>
      </c>
      <c r="E106" s="21">
        <v>0</v>
      </c>
      <c r="F106" s="11">
        <f t="shared" si="4"/>
        <v>0.11911166714797729</v>
      </c>
      <c r="G106" s="12">
        <f t="shared" si="3"/>
        <v>0.95541380110956142</v>
      </c>
      <c r="H106" s="60">
        <v>358974051474</v>
      </c>
      <c r="I106" s="72">
        <v>3013760616985</v>
      </c>
      <c r="J106" s="62">
        <v>426</v>
      </c>
      <c r="K106" s="60">
        <v>1786746385283</v>
      </c>
      <c r="L106" s="47">
        <v>4007235107</v>
      </c>
    </row>
    <row r="107" spans="1:12" ht="15.75" x14ac:dyDescent="0.25">
      <c r="A107" s="15">
        <v>36</v>
      </c>
      <c r="B107" s="15">
        <v>2015</v>
      </c>
      <c r="C107" s="15" t="s">
        <v>441</v>
      </c>
      <c r="D107" s="15" t="s">
        <v>442</v>
      </c>
      <c r="E107" s="21">
        <v>0</v>
      </c>
      <c r="F107" s="11">
        <f t="shared" si="4"/>
        <v>1.949976180609473E-2</v>
      </c>
      <c r="G107" s="12">
        <f t="shared" si="3"/>
        <v>0.49865860698789916</v>
      </c>
      <c r="H107" s="60">
        <v>12760365612</v>
      </c>
      <c r="I107" s="60">
        <v>654385717061</v>
      </c>
      <c r="J107" s="62">
        <v>132</v>
      </c>
      <c r="K107" s="60">
        <v>296475380006</v>
      </c>
      <c r="L107" s="47">
        <v>1120000000</v>
      </c>
    </row>
    <row r="108" spans="1:12" ht="15.75" x14ac:dyDescent="0.25">
      <c r="A108" s="15"/>
      <c r="B108" s="15">
        <v>2016</v>
      </c>
      <c r="C108" s="15" t="s">
        <v>441</v>
      </c>
      <c r="D108" s="15" t="s">
        <v>442</v>
      </c>
      <c r="E108" s="21">
        <v>0</v>
      </c>
      <c r="F108" s="11">
        <f t="shared" si="4"/>
        <v>3.3242544048884222E-2</v>
      </c>
      <c r="G108" s="12">
        <f t="shared" si="3"/>
        <v>0.83828341230976589</v>
      </c>
      <c r="H108" s="60">
        <v>21245022916</v>
      </c>
      <c r="I108" s="60">
        <v>639091366917</v>
      </c>
      <c r="J108" s="62">
        <v>240</v>
      </c>
      <c r="K108" s="60">
        <v>320655277264</v>
      </c>
      <c r="L108" s="47">
        <v>1120000000</v>
      </c>
    </row>
    <row r="109" spans="1:12" ht="15.75" x14ac:dyDescent="0.25">
      <c r="A109" s="15"/>
      <c r="B109" s="15">
        <v>2017</v>
      </c>
      <c r="C109" s="15" t="s">
        <v>441</v>
      </c>
      <c r="D109" s="15" t="s">
        <v>442</v>
      </c>
      <c r="E109" s="21">
        <v>0</v>
      </c>
      <c r="F109" s="11">
        <f t="shared" si="4"/>
        <v>3.5617706197819107E-2</v>
      </c>
      <c r="G109" s="12">
        <f t="shared" si="3"/>
        <v>0.3990758093646446</v>
      </c>
      <c r="H109" s="60">
        <v>43994949645</v>
      </c>
      <c r="I109" s="60">
        <v>1235198847468</v>
      </c>
      <c r="J109" s="62">
        <v>282</v>
      </c>
      <c r="K109" s="60">
        <v>791428577199</v>
      </c>
      <c r="L109" s="47">
        <v>1120000000</v>
      </c>
    </row>
    <row r="110" spans="1:12" ht="15.75" x14ac:dyDescent="0.25">
      <c r="A110" s="15">
        <v>37</v>
      </c>
      <c r="B110" s="15">
        <v>2015</v>
      </c>
      <c r="C110" s="15" t="s">
        <v>443</v>
      </c>
      <c r="D110" s="15" t="s">
        <v>444</v>
      </c>
      <c r="E110" s="21">
        <v>1</v>
      </c>
      <c r="F110" s="11">
        <f t="shared" si="4"/>
        <v>-0.10697389411380627</v>
      </c>
      <c r="G110" s="12">
        <f t="shared" si="3"/>
        <v>0.83337511876280146</v>
      </c>
      <c r="H110" s="60">
        <v>-155746630931</v>
      </c>
      <c r="I110" s="60">
        <v>1455931208462</v>
      </c>
      <c r="J110" s="62">
        <v>50</v>
      </c>
      <c r="K110" s="60">
        <v>521253607073</v>
      </c>
      <c r="L110" s="24">
        <v>8687995734</v>
      </c>
    </row>
    <row r="111" spans="1:12" ht="15.75" x14ac:dyDescent="0.25">
      <c r="A111" s="15"/>
      <c r="B111" s="15">
        <v>2016</v>
      </c>
      <c r="C111" s="15" t="s">
        <v>443</v>
      </c>
      <c r="D111" s="15" t="s">
        <v>444</v>
      </c>
      <c r="E111" s="21">
        <v>1</v>
      </c>
      <c r="F111" s="11">
        <f t="shared" si="4"/>
        <v>-8.131557878627528E-2</v>
      </c>
      <c r="G111" s="12">
        <f t="shared" si="3"/>
        <v>1.0363627313487662</v>
      </c>
      <c r="H111" s="60">
        <v>-102760678879</v>
      </c>
      <c r="I111" s="60">
        <v>1263726833318</v>
      </c>
      <c r="J111" s="62">
        <v>50</v>
      </c>
      <c r="K111" s="60">
        <v>419158054955</v>
      </c>
      <c r="L111" s="24">
        <v>8687995734</v>
      </c>
    </row>
    <row r="112" spans="1:12" ht="15.75" x14ac:dyDescent="0.25">
      <c r="A112" s="15"/>
      <c r="B112" s="15">
        <v>2017</v>
      </c>
      <c r="C112" s="15" t="s">
        <v>443</v>
      </c>
      <c r="D112" s="15" t="s">
        <v>444</v>
      </c>
      <c r="E112" s="21">
        <v>1</v>
      </c>
      <c r="F112" s="11">
        <f t="shared" si="4"/>
        <v>-0.10732628720741842</v>
      </c>
      <c r="G112" s="12">
        <f t="shared" si="3"/>
        <v>1.4822822649534113</v>
      </c>
      <c r="H112" s="60">
        <v>-125704262232</v>
      </c>
      <c r="I112" s="60">
        <v>1171234610856</v>
      </c>
      <c r="J112" s="62">
        <v>50</v>
      </c>
      <c r="K112" s="60">
        <v>293061447857</v>
      </c>
      <c r="L112" s="24">
        <v>8687995734</v>
      </c>
    </row>
    <row r="113" spans="1:12" ht="15.75" x14ac:dyDescent="0.25">
      <c r="A113" s="15">
        <v>38</v>
      </c>
      <c r="B113" s="15">
        <v>2015</v>
      </c>
      <c r="C113" s="15" t="s">
        <v>445</v>
      </c>
      <c r="D113" s="15" t="s">
        <v>526</v>
      </c>
      <c r="E113" s="21">
        <v>0</v>
      </c>
      <c r="F113" s="11">
        <f t="shared" si="4"/>
        <v>9.7448177629318351E-3</v>
      </c>
      <c r="G113" s="12">
        <f t="shared" si="3"/>
        <v>0.20414529938140596</v>
      </c>
      <c r="H113" s="60">
        <v>11470563293</v>
      </c>
      <c r="I113" s="60">
        <v>1177093668866</v>
      </c>
      <c r="J113" s="62">
        <v>191</v>
      </c>
      <c r="K113" s="60">
        <v>378921289074</v>
      </c>
      <c r="L113" s="47">
        <v>405000000</v>
      </c>
    </row>
    <row r="114" spans="1:12" ht="15.75" x14ac:dyDescent="0.25">
      <c r="A114" s="15"/>
      <c r="B114" s="15">
        <v>2016</v>
      </c>
      <c r="C114" s="15" t="s">
        <v>445</v>
      </c>
      <c r="D114" s="15" t="s">
        <v>526</v>
      </c>
      <c r="E114" s="21">
        <v>0</v>
      </c>
      <c r="F114" s="11">
        <f t="shared" si="4"/>
        <v>4.1257517440364974E-2</v>
      </c>
      <c r="G114" s="12">
        <f t="shared" si="3"/>
        <v>0.33767343059830962</v>
      </c>
      <c r="H114" s="60">
        <v>47127349067</v>
      </c>
      <c r="I114" s="60">
        <v>1142273020550</v>
      </c>
      <c r="J114" s="62">
        <v>350</v>
      </c>
      <c r="K114" s="60">
        <v>419784286104</v>
      </c>
      <c r="L114" s="47">
        <v>405000000</v>
      </c>
    </row>
    <row r="115" spans="1:12" ht="15.75" x14ac:dyDescent="0.25">
      <c r="A115" s="15"/>
      <c r="B115" s="15">
        <v>2017</v>
      </c>
      <c r="C115" s="15" t="s">
        <v>445</v>
      </c>
      <c r="D115" s="15" t="s">
        <v>526</v>
      </c>
      <c r="E115" s="21">
        <v>0</v>
      </c>
      <c r="F115" s="11">
        <f t="shared" si="4"/>
        <v>5.1920227398222094E-2</v>
      </c>
      <c r="G115" s="12">
        <f t="shared" si="3"/>
        <v>0.45876802916116277</v>
      </c>
      <c r="H115" s="60">
        <v>68965208549</v>
      </c>
      <c r="I115" s="60">
        <v>1328291727616</v>
      </c>
      <c r="J115" s="62">
        <v>550</v>
      </c>
      <c r="K115" s="60">
        <v>485539501101</v>
      </c>
      <c r="L115" s="47">
        <v>405000000</v>
      </c>
    </row>
    <row r="116" spans="1:12" ht="15.75" x14ac:dyDescent="0.25">
      <c r="A116" s="15">
        <v>39</v>
      </c>
      <c r="B116" s="15">
        <v>2015</v>
      </c>
      <c r="C116" s="35" t="s">
        <v>446</v>
      </c>
      <c r="D116" s="35" t="s">
        <v>527</v>
      </c>
      <c r="E116" s="21">
        <v>0</v>
      </c>
      <c r="F116" s="11">
        <f t="shared" si="4"/>
        <v>-9.7143388881512263E-2</v>
      </c>
      <c r="G116" s="12">
        <f t="shared" si="3"/>
        <v>0.36949133660532391</v>
      </c>
      <c r="H116" s="60">
        <v>-13000883220</v>
      </c>
      <c r="I116" s="60">
        <v>133831888816</v>
      </c>
      <c r="J116" s="62">
        <v>125</v>
      </c>
      <c r="K116" s="60">
        <v>93371607348</v>
      </c>
      <c r="L116" s="47">
        <v>276000000</v>
      </c>
    </row>
    <row r="117" spans="1:12" ht="15.75" x14ac:dyDescent="0.25">
      <c r="A117" s="15"/>
      <c r="B117" s="15">
        <v>2016</v>
      </c>
      <c r="C117" s="35" t="s">
        <v>446</v>
      </c>
      <c r="D117" s="35" t="s">
        <v>527</v>
      </c>
      <c r="E117" s="21">
        <v>0</v>
      </c>
      <c r="F117" s="11">
        <f t="shared" si="4"/>
        <v>2.5959438344322896E-3</v>
      </c>
      <c r="G117" s="12">
        <f t="shared" si="3"/>
        <v>0.37209404963927128</v>
      </c>
      <c r="H117" s="60">
        <v>362936663</v>
      </c>
      <c r="I117" s="60">
        <v>139809135385</v>
      </c>
      <c r="J117" s="62">
        <v>120</v>
      </c>
      <c r="K117" s="60">
        <v>89009754475</v>
      </c>
      <c r="L117" s="47">
        <v>276000000</v>
      </c>
    </row>
    <row r="118" spans="1:12" ht="15.75" x14ac:dyDescent="0.25">
      <c r="A118" s="15"/>
      <c r="B118" s="15">
        <v>2017</v>
      </c>
      <c r="C118" s="35" t="s">
        <v>446</v>
      </c>
      <c r="D118" s="35" t="s">
        <v>527</v>
      </c>
      <c r="E118" s="21">
        <v>0</v>
      </c>
      <c r="F118" s="11">
        <f t="shared" si="4"/>
        <v>5.3185086255645879E-2</v>
      </c>
      <c r="G118" s="12">
        <f t="shared" si="3"/>
        <v>0.51581207852150623</v>
      </c>
      <c r="H118" s="60">
        <v>7946916114</v>
      </c>
      <c r="I118" s="60">
        <v>149420009884</v>
      </c>
      <c r="J118" s="62">
        <v>171</v>
      </c>
      <c r="K118" s="60">
        <v>91498438996</v>
      </c>
      <c r="L118" s="47">
        <v>276000000</v>
      </c>
    </row>
    <row r="119" spans="1:12" ht="15.75" x14ac:dyDescent="0.25">
      <c r="A119" s="15">
        <v>40</v>
      </c>
      <c r="B119" s="15">
        <v>2015</v>
      </c>
      <c r="C119" s="35" t="s">
        <v>447</v>
      </c>
      <c r="D119" s="35" t="s">
        <v>528</v>
      </c>
      <c r="E119" s="21">
        <v>0</v>
      </c>
      <c r="F119" s="11">
        <f t="shared" si="4"/>
        <v>8.1893797989558356E-2</v>
      </c>
      <c r="G119" s="12">
        <f t="shared" si="3"/>
        <v>3.0877092409112756</v>
      </c>
      <c r="H119" s="60">
        <v>262980202426</v>
      </c>
      <c r="I119" s="60">
        <v>3211234658570</v>
      </c>
      <c r="J119" s="62">
        <v>3840</v>
      </c>
      <c r="K119" s="60">
        <v>1776629252300</v>
      </c>
      <c r="L119" s="24">
        <v>1428571500</v>
      </c>
    </row>
    <row r="120" spans="1:12" ht="15.75" x14ac:dyDescent="0.25">
      <c r="A120" s="15"/>
      <c r="B120" s="15">
        <v>2016</v>
      </c>
      <c r="C120" s="35" t="s">
        <v>447</v>
      </c>
      <c r="D120" s="35" t="s">
        <v>528</v>
      </c>
      <c r="E120" s="21">
        <v>0</v>
      </c>
      <c r="F120" s="11">
        <f t="shared" si="4"/>
        <v>5.51407854612345E-2</v>
      </c>
      <c r="G120" s="12">
        <f t="shared" si="3"/>
        <v>2.2174236374292855</v>
      </c>
      <c r="H120" s="60">
        <v>181110153810</v>
      </c>
      <c r="I120" s="60">
        <v>3284504424358</v>
      </c>
      <c r="J120" s="62">
        <v>3030</v>
      </c>
      <c r="K120" s="60">
        <v>1952072473629</v>
      </c>
      <c r="L120" s="24">
        <v>1428571500</v>
      </c>
    </row>
    <row r="121" spans="1:12" ht="15.75" x14ac:dyDescent="0.25">
      <c r="A121" s="15"/>
      <c r="B121" s="15">
        <v>2017</v>
      </c>
      <c r="C121" s="35" t="s">
        <v>447</v>
      </c>
      <c r="D121" s="35" t="s">
        <v>528</v>
      </c>
      <c r="E121" s="21">
        <v>0</v>
      </c>
      <c r="F121" s="11">
        <f t="shared" si="4"/>
        <v>3.3881938404455109E-2</v>
      </c>
      <c r="G121" s="12">
        <f t="shared" si="3"/>
        <v>1.473634922191664</v>
      </c>
      <c r="H121" s="60">
        <v>109696001798</v>
      </c>
      <c r="I121" s="60">
        <v>3237595219274</v>
      </c>
      <c r="J121" s="62">
        <v>2120</v>
      </c>
      <c r="K121" s="60">
        <v>2055170880109</v>
      </c>
      <c r="L121" s="24">
        <v>1428571500</v>
      </c>
    </row>
    <row r="122" spans="1:12" ht="15.75" x14ac:dyDescent="0.25">
      <c r="A122" s="63">
        <v>41</v>
      </c>
      <c r="B122" s="15">
        <v>2015</v>
      </c>
      <c r="C122" s="35" t="s">
        <v>448</v>
      </c>
      <c r="D122" s="35" t="s">
        <v>449</v>
      </c>
      <c r="E122" s="21">
        <v>0</v>
      </c>
      <c r="F122" s="11">
        <f t="shared" si="4"/>
        <v>0.15023595036330664</v>
      </c>
      <c r="G122" s="12">
        <f t="shared" ref="G122:G164" si="5">J122/(K122/L122)</f>
        <v>5.6567510913985606</v>
      </c>
      <c r="H122" s="60">
        <v>2057694281873</v>
      </c>
      <c r="I122" s="60">
        <v>13696417381439</v>
      </c>
      <c r="J122" s="62">
        <v>1320</v>
      </c>
      <c r="K122" s="60">
        <v>10938285985269</v>
      </c>
      <c r="L122" s="47">
        <v>46875122110</v>
      </c>
    </row>
    <row r="123" spans="1:12" ht="15.75" x14ac:dyDescent="0.25">
      <c r="A123" s="15"/>
      <c r="B123" s="15">
        <v>2016</v>
      </c>
      <c r="C123" s="35" t="s">
        <v>448</v>
      </c>
      <c r="D123" s="35" t="s">
        <v>449</v>
      </c>
      <c r="E123" s="21">
        <v>0</v>
      </c>
      <c r="F123" s="11">
        <f t="shared" si="4"/>
        <v>0.15439928487010021</v>
      </c>
      <c r="G123" s="12">
        <f t="shared" si="5"/>
        <v>5.6977439784669848</v>
      </c>
      <c r="H123" s="60">
        <v>2350884933551</v>
      </c>
      <c r="I123" s="60">
        <v>15226009210657</v>
      </c>
      <c r="J123" s="62">
        <v>1515</v>
      </c>
      <c r="K123" s="60">
        <v>12463847141085</v>
      </c>
      <c r="L123" s="47">
        <v>46875122110</v>
      </c>
    </row>
    <row r="124" spans="1:12" ht="15.75" x14ac:dyDescent="0.25">
      <c r="A124" s="15"/>
      <c r="B124" s="15">
        <v>2017</v>
      </c>
      <c r="C124" s="35" t="s">
        <v>448</v>
      </c>
      <c r="D124" s="35" t="s">
        <v>449</v>
      </c>
      <c r="E124" s="21">
        <v>0</v>
      </c>
      <c r="F124" s="11">
        <f t="shared" si="4"/>
        <v>0.14764179482105147</v>
      </c>
      <c r="G124" s="12">
        <f t="shared" si="5"/>
        <v>5.7016536024195172</v>
      </c>
      <c r="H124" s="60">
        <v>2453251410604</v>
      </c>
      <c r="I124" s="60">
        <v>16616239416335</v>
      </c>
      <c r="J124" s="62">
        <v>1690</v>
      </c>
      <c r="K124" s="60">
        <v>13894031782689</v>
      </c>
      <c r="L124" s="47">
        <v>46875122110</v>
      </c>
    </row>
    <row r="125" spans="1:12" ht="15.75" x14ac:dyDescent="0.25">
      <c r="A125" s="15">
        <v>42</v>
      </c>
      <c r="B125" s="15">
        <v>2015</v>
      </c>
      <c r="C125" s="15" t="s">
        <v>450</v>
      </c>
      <c r="D125" s="15" t="s">
        <v>529</v>
      </c>
      <c r="E125" s="21">
        <v>0</v>
      </c>
      <c r="F125" s="11">
        <f t="shared" si="4"/>
        <v>7.1979457656035251E-2</v>
      </c>
      <c r="G125" s="12">
        <f t="shared" si="5"/>
        <v>1.2014267604787578</v>
      </c>
      <c r="H125" s="60">
        <v>46018637487</v>
      </c>
      <c r="I125" s="60">
        <v>639330150373</v>
      </c>
      <c r="J125" s="62">
        <v>1050</v>
      </c>
      <c r="K125" s="60">
        <v>454599496171</v>
      </c>
      <c r="L125" s="24">
        <v>520160000</v>
      </c>
    </row>
    <row r="126" spans="1:12" ht="15.75" x14ac:dyDescent="0.25">
      <c r="A126" s="15"/>
      <c r="B126" s="15">
        <v>2016</v>
      </c>
      <c r="C126" s="15" t="s">
        <v>450</v>
      </c>
      <c r="D126" s="15" t="s">
        <v>529</v>
      </c>
      <c r="E126" s="21">
        <v>0</v>
      </c>
      <c r="F126" s="11">
        <f t="shared" si="4"/>
        <v>6.1744844881596095E-2</v>
      </c>
      <c r="G126" s="12">
        <f t="shared" si="5"/>
        <v>1.1605703573255997</v>
      </c>
      <c r="H126" s="60">
        <v>42345417055</v>
      </c>
      <c r="I126" s="60">
        <v>685812995987</v>
      </c>
      <c r="J126" s="62">
        <v>1050</v>
      </c>
      <c r="K126" s="60">
        <v>470603093171</v>
      </c>
      <c r="L126" s="24">
        <v>520160000</v>
      </c>
    </row>
    <row r="127" spans="1:12" ht="15.75" x14ac:dyDescent="0.25">
      <c r="A127" s="15"/>
      <c r="B127" s="15">
        <v>2017</v>
      </c>
      <c r="C127" s="15" t="s">
        <v>450</v>
      </c>
      <c r="D127" s="15" t="s">
        <v>529</v>
      </c>
      <c r="E127" s="21">
        <v>0</v>
      </c>
      <c r="F127" s="11">
        <f t="shared" si="4"/>
        <v>1.3612591937168048E-2</v>
      </c>
      <c r="G127" s="12">
        <f t="shared" si="5"/>
        <v>0.87976158353955325</v>
      </c>
      <c r="H127" s="60">
        <v>9282943009</v>
      </c>
      <c r="I127" s="60">
        <v>681937947736</v>
      </c>
      <c r="J127" s="62">
        <v>765</v>
      </c>
      <c r="K127" s="60">
        <v>452307088017</v>
      </c>
      <c r="L127" s="24">
        <v>520160000</v>
      </c>
    </row>
    <row r="128" spans="1:12" ht="15.75" x14ac:dyDescent="0.25">
      <c r="A128" s="15">
        <v>43</v>
      </c>
      <c r="B128" s="15">
        <v>2015</v>
      </c>
      <c r="C128" s="15" t="s">
        <v>451</v>
      </c>
      <c r="D128" s="15" t="s">
        <v>452</v>
      </c>
      <c r="E128" s="21">
        <v>0</v>
      </c>
      <c r="F128" s="11">
        <f t="shared" si="4"/>
        <v>1.4534335554245647E-2</v>
      </c>
      <c r="G128" s="12">
        <f t="shared" si="5"/>
        <v>0.49092248247108505</v>
      </c>
      <c r="H128" s="60">
        <v>1944443395</v>
      </c>
      <c r="I128" s="60">
        <v>133782751041</v>
      </c>
      <c r="J128" s="62">
        <v>575</v>
      </c>
      <c r="K128" s="60">
        <v>112441377144</v>
      </c>
      <c r="L128" s="47">
        <v>96000000</v>
      </c>
    </row>
    <row r="129" spans="1:12" ht="15.75" x14ac:dyDescent="0.25">
      <c r="A129" s="15"/>
      <c r="B129" s="15">
        <v>2016</v>
      </c>
      <c r="C129" s="15" t="s">
        <v>451</v>
      </c>
      <c r="D129" s="15" t="s">
        <v>452</v>
      </c>
      <c r="E129" s="21">
        <v>0</v>
      </c>
      <c r="F129" s="11">
        <f t="shared" si="4"/>
        <v>3.8401308814076711E-2</v>
      </c>
      <c r="G129" s="12">
        <f t="shared" si="5"/>
        <v>0.48279666464474658</v>
      </c>
      <c r="H129" s="60">
        <v>6252814811</v>
      </c>
      <c r="I129" s="60">
        <v>162828169250</v>
      </c>
      <c r="J129" s="62">
        <v>590</v>
      </c>
      <c r="K129" s="60">
        <v>117316469122</v>
      </c>
      <c r="L129" s="47">
        <v>96000000</v>
      </c>
    </row>
    <row r="130" spans="1:12" ht="15.75" x14ac:dyDescent="0.25">
      <c r="A130" s="15"/>
      <c r="B130" s="15">
        <v>2017</v>
      </c>
      <c r="C130" s="15" t="s">
        <v>451</v>
      </c>
      <c r="D130" s="15" t="s">
        <v>452</v>
      </c>
      <c r="E130" s="21">
        <v>0</v>
      </c>
      <c r="F130" s="11">
        <f t="shared" si="4"/>
        <v>8.0459407597937876E-2</v>
      </c>
      <c r="G130" s="12">
        <f t="shared" si="5"/>
        <v>0.47399360094367998</v>
      </c>
      <c r="H130" s="60">
        <v>12967113850</v>
      </c>
      <c r="I130" s="60">
        <v>161163426840</v>
      </c>
      <c r="J130" s="62">
        <v>640</v>
      </c>
      <c r="K130" s="60">
        <v>129622003077</v>
      </c>
      <c r="L130" s="47">
        <v>96000000</v>
      </c>
    </row>
    <row r="131" spans="1:12" ht="15.75" x14ac:dyDescent="0.25">
      <c r="A131" s="15">
        <v>44</v>
      </c>
      <c r="B131" s="15">
        <v>2015</v>
      </c>
      <c r="C131" s="35" t="s">
        <v>453</v>
      </c>
      <c r="D131" s="35" t="s">
        <v>454</v>
      </c>
      <c r="E131" s="21">
        <v>0</v>
      </c>
      <c r="F131" s="11">
        <f t="shared" si="4"/>
        <v>-2.1662141137794754E-2</v>
      </c>
      <c r="G131" s="12">
        <f t="shared" si="5"/>
        <v>0.3449915004774049</v>
      </c>
      <c r="H131" s="60">
        <v>-14056549894</v>
      </c>
      <c r="I131" s="60">
        <v>648899377240</v>
      </c>
      <c r="J131" s="62">
        <v>140</v>
      </c>
      <c r="K131" s="60">
        <v>434213595966</v>
      </c>
      <c r="L131" s="47">
        <v>1070000000</v>
      </c>
    </row>
    <row r="132" spans="1:12" ht="15.75" x14ac:dyDescent="0.25">
      <c r="A132" s="15"/>
      <c r="B132" s="15">
        <v>2016</v>
      </c>
      <c r="C132" s="35" t="s">
        <v>453</v>
      </c>
      <c r="D132" s="35" t="s">
        <v>454</v>
      </c>
      <c r="E132" s="21">
        <v>0</v>
      </c>
      <c r="F132" s="11">
        <f t="shared" si="4"/>
        <v>1.2414250671254866E-2</v>
      </c>
      <c r="G132" s="12">
        <f t="shared" si="5"/>
        <v>0.44894063171837578</v>
      </c>
      <c r="H132" s="60">
        <v>8813611079</v>
      </c>
      <c r="I132" s="60">
        <v>709959168088</v>
      </c>
      <c r="J132" s="62">
        <v>185</v>
      </c>
      <c r="K132" s="60">
        <v>440926897711</v>
      </c>
      <c r="L132" s="47">
        <v>1070000000</v>
      </c>
    </row>
    <row r="133" spans="1:12" ht="15.75" x14ac:dyDescent="0.25">
      <c r="A133" s="15"/>
      <c r="B133" s="15">
        <v>2017</v>
      </c>
      <c r="C133" s="35" t="s">
        <v>453</v>
      </c>
      <c r="D133" s="35" t="s">
        <v>454</v>
      </c>
      <c r="E133" s="21">
        <v>0</v>
      </c>
      <c r="F133" s="11">
        <f t="shared" si="4"/>
        <v>-3.162774751449475E-2</v>
      </c>
      <c r="G133" s="12">
        <f t="shared" si="5"/>
        <v>0.34997597076359865</v>
      </c>
      <c r="H133" s="60">
        <v>-24690826118</v>
      </c>
      <c r="I133" s="60">
        <v>780669761787</v>
      </c>
      <c r="J133" s="62">
        <v>135</v>
      </c>
      <c r="K133" s="60">
        <v>412742622543</v>
      </c>
      <c r="L133" s="47">
        <v>1070000000</v>
      </c>
    </row>
    <row r="134" spans="1:12" ht="15.75" x14ac:dyDescent="0.25">
      <c r="A134" s="15">
        <v>45</v>
      </c>
      <c r="B134" s="15">
        <v>2015</v>
      </c>
      <c r="C134" s="35" t="s">
        <v>455</v>
      </c>
      <c r="D134" s="35" t="s">
        <v>456</v>
      </c>
      <c r="E134" s="21">
        <v>0</v>
      </c>
      <c r="F134" s="11">
        <f t="shared" si="4"/>
        <v>0.23652725821368747</v>
      </c>
      <c r="G134" s="12">
        <f t="shared" si="5"/>
        <v>22.54122742928713</v>
      </c>
      <c r="H134" s="60">
        <v>496909000000</v>
      </c>
      <c r="I134" s="60">
        <v>2100853000000</v>
      </c>
      <c r="J134" s="62">
        <v>8200</v>
      </c>
      <c r="K134" s="60">
        <v>766480000000</v>
      </c>
      <c r="L134" s="47">
        <v>2107000000</v>
      </c>
    </row>
    <row r="135" spans="1:12" ht="15.75" x14ac:dyDescent="0.25">
      <c r="A135" s="15"/>
      <c r="B135" s="15">
        <v>2016</v>
      </c>
      <c r="C135" s="35" t="s">
        <v>455</v>
      </c>
      <c r="D135" s="35" t="s">
        <v>456</v>
      </c>
      <c r="E135" s="21">
        <v>0</v>
      </c>
      <c r="F135" s="11">
        <f t="shared" si="4"/>
        <v>0.43169784416787765</v>
      </c>
      <c r="G135" s="12">
        <f t="shared" si="5"/>
        <v>30.168222363033731</v>
      </c>
      <c r="H135" s="60">
        <v>982129000000</v>
      </c>
      <c r="I135" s="60">
        <v>2275038000000</v>
      </c>
      <c r="J135" s="62">
        <v>11750</v>
      </c>
      <c r="K135" s="60">
        <v>820640000000</v>
      </c>
      <c r="L135" s="47">
        <v>2107000000</v>
      </c>
    </row>
    <row r="136" spans="1:12" ht="15.75" x14ac:dyDescent="0.25">
      <c r="A136" s="15"/>
      <c r="B136" s="15">
        <v>2017</v>
      </c>
      <c r="C136" s="35" t="s">
        <v>455</v>
      </c>
      <c r="D136" s="35" t="s">
        <v>456</v>
      </c>
      <c r="E136" s="21">
        <v>0</v>
      </c>
      <c r="F136" s="11">
        <f t="shared" si="4"/>
        <v>0.52670355263860325</v>
      </c>
      <c r="G136" s="12">
        <f t="shared" si="5"/>
        <v>27.057084904287237</v>
      </c>
      <c r="H136" s="60">
        <v>1322067000000</v>
      </c>
      <c r="I136" s="60">
        <v>2510078000000</v>
      </c>
      <c r="J136" s="62">
        <v>13675</v>
      </c>
      <c r="K136" s="60">
        <v>1064905000000</v>
      </c>
      <c r="L136" s="47">
        <v>2107000000</v>
      </c>
    </row>
    <row r="137" spans="1:12" ht="15.75" x14ac:dyDescent="0.25">
      <c r="A137" s="15">
        <v>46</v>
      </c>
      <c r="B137" s="15">
        <v>2015</v>
      </c>
      <c r="C137" s="35" t="s">
        <v>457</v>
      </c>
      <c r="D137" s="35" t="s">
        <v>458</v>
      </c>
      <c r="E137" s="21">
        <v>0</v>
      </c>
      <c r="F137" s="11">
        <f t="shared" si="4"/>
        <v>0.11022343882592145</v>
      </c>
      <c r="G137" s="12">
        <f t="shared" si="5"/>
        <v>5.2512896522183548</v>
      </c>
      <c r="H137" s="60">
        <v>1250233128560</v>
      </c>
      <c r="I137" s="60">
        <v>11342715686221</v>
      </c>
      <c r="J137" s="62">
        <v>1220</v>
      </c>
      <c r="K137" s="60">
        <v>5194459927187</v>
      </c>
      <c r="L137" s="47">
        <v>22358699725</v>
      </c>
    </row>
    <row r="138" spans="1:12" ht="15.75" x14ac:dyDescent="0.25">
      <c r="A138" s="15"/>
      <c r="B138" s="15">
        <v>2016</v>
      </c>
      <c r="C138" s="35" t="s">
        <v>457</v>
      </c>
      <c r="D138" s="35" t="s">
        <v>458</v>
      </c>
      <c r="E138" s="21">
        <v>0</v>
      </c>
      <c r="F138" s="11">
        <f t="shared" si="4"/>
        <v>0.10746252852615065</v>
      </c>
      <c r="G138" s="12">
        <f t="shared" si="5"/>
        <v>5.87048017248771</v>
      </c>
      <c r="H138" s="60">
        <v>1388676127665</v>
      </c>
      <c r="I138" s="60">
        <v>12922421859142</v>
      </c>
      <c r="J138" s="62">
        <v>1645</v>
      </c>
      <c r="K138" s="60">
        <v>6265255987065</v>
      </c>
      <c r="L138" s="47">
        <v>22358699725</v>
      </c>
    </row>
    <row r="139" spans="1:12" ht="15.75" x14ac:dyDescent="0.25">
      <c r="A139" s="15"/>
      <c r="B139" s="15">
        <v>2017</v>
      </c>
      <c r="C139" s="35" t="s">
        <v>457</v>
      </c>
      <c r="D139" s="35" t="s">
        <v>458</v>
      </c>
      <c r="E139" s="21">
        <v>0</v>
      </c>
      <c r="F139" s="11">
        <f t="shared" si="4"/>
        <v>0.10934367486494499</v>
      </c>
      <c r="G139" s="12">
        <f t="shared" si="5"/>
        <v>6.1412083680011209</v>
      </c>
      <c r="H139" s="60">
        <v>1630953830893</v>
      </c>
      <c r="I139" s="60">
        <v>14915849800251</v>
      </c>
      <c r="J139" s="62">
        <v>2020</v>
      </c>
      <c r="K139" s="60">
        <v>7354346366072</v>
      </c>
      <c r="L139" s="47">
        <v>22358699725</v>
      </c>
    </row>
    <row r="140" spans="1:12" ht="15.75" x14ac:dyDescent="0.25">
      <c r="A140" s="15">
        <v>47</v>
      </c>
      <c r="B140" s="15">
        <v>2015</v>
      </c>
      <c r="C140" s="15" t="s">
        <v>459</v>
      </c>
      <c r="D140" s="15" t="s">
        <v>460</v>
      </c>
      <c r="E140" s="21">
        <v>0</v>
      </c>
      <c r="F140" s="11">
        <f t="shared" si="4"/>
        <v>1.9817110469891232E-2</v>
      </c>
      <c r="G140" s="12">
        <f t="shared" si="5"/>
        <v>1.1412374527501872</v>
      </c>
      <c r="H140" s="60">
        <v>30671340000</v>
      </c>
      <c r="I140" s="60">
        <v>1547720090000</v>
      </c>
      <c r="J140" s="62">
        <v>425</v>
      </c>
      <c r="K140" s="60">
        <v>609002679000</v>
      </c>
      <c r="L140" s="24">
        <v>1635333332</v>
      </c>
    </row>
    <row r="141" spans="1:12" ht="15.75" x14ac:dyDescent="0.25">
      <c r="A141" s="15"/>
      <c r="B141" s="15">
        <v>2016</v>
      </c>
      <c r="C141" s="15" t="s">
        <v>459</v>
      </c>
      <c r="D141" s="15" t="s">
        <v>460</v>
      </c>
      <c r="E141" s="21">
        <v>0</v>
      </c>
      <c r="F141" s="11">
        <f t="shared" si="4"/>
        <v>3.6943052917062832E-2</v>
      </c>
      <c r="G141" s="12">
        <f t="shared" si="5"/>
        <v>0.68706518703472996</v>
      </c>
      <c r="H141" s="60">
        <v>65683137000</v>
      </c>
      <c r="I141" s="60">
        <v>1777956390000</v>
      </c>
      <c r="J141" s="62">
        <v>354</v>
      </c>
      <c r="K141" s="60">
        <v>842580894000</v>
      </c>
      <c r="L141" s="24">
        <v>1635333332</v>
      </c>
    </row>
    <row r="142" spans="1:12" ht="15.75" x14ac:dyDescent="0.25">
      <c r="A142" s="15"/>
      <c r="B142" s="15">
        <v>2017</v>
      </c>
      <c r="C142" s="15" t="s">
        <v>459</v>
      </c>
      <c r="D142" s="15" t="s">
        <v>460</v>
      </c>
      <c r="E142" s="21">
        <v>0</v>
      </c>
      <c r="F142" s="11">
        <f t="shared" ref="F142:F177" si="6">H142/I142</f>
        <v>2.3241147405062435E-2</v>
      </c>
      <c r="G142" s="12">
        <f t="shared" si="5"/>
        <v>0.92968161444241781</v>
      </c>
      <c r="H142" s="60">
        <v>44110825000</v>
      </c>
      <c r="I142" s="60">
        <v>1897962447000</v>
      </c>
      <c r="J142" s="62">
        <v>500</v>
      </c>
      <c r="K142" s="60">
        <v>879512570000</v>
      </c>
      <c r="L142" s="24">
        <v>1635333332</v>
      </c>
    </row>
    <row r="143" spans="1:12" ht="15.75" x14ac:dyDescent="0.25">
      <c r="A143" s="15">
        <v>48</v>
      </c>
      <c r="B143" s="15">
        <v>2015</v>
      </c>
      <c r="C143" s="15" t="s">
        <v>461</v>
      </c>
      <c r="D143" s="15" t="s">
        <v>530</v>
      </c>
      <c r="E143" s="21">
        <v>1</v>
      </c>
      <c r="F143" s="11">
        <f t="shared" si="6"/>
        <v>4.0322380988360657E-3</v>
      </c>
      <c r="G143" s="12">
        <f t="shared" si="5"/>
        <v>0.1210934130772766</v>
      </c>
      <c r="H143" s="60">
        <v>6437333237</v>
      </c>
      <c r="I143" s="60">
        <v>1596466547662</v>
      </c>
      <c r="J143" s="62">
        <v>125</v>
      </c>
      <c r="K143" s="60">
        <v>723659797202</v>
      </c>
      <c r="L143" s="24">
        <v>701043478</v>
      </c>
    </row>
    <row r="144" spans="1:12" ht="15.75" x14ac:dyDescent="0.25">
      <c r="A144" s="15"/>
      <c r="B144" s="15">
        <v>2016</v>
      </c>
      <c r="C144" s="15" t="s">
        <v>461</v>
      </c>
      <c r="D144" s="15" t="s">
        <v>530</v>
      </c>
      <c r="E144" s="21">
        <v>1</v>
      </c>
      <c r="F144" s="11">
        <f t="shared" si="6"/>
        <v>-1.6855751352515809E-3</v>
      </c>
      <c r="G144" s="12">
        <f t="shared" si="5"/>
        <v>0.17197268039121327</v>
      </c>
      <c r="H144" s="60">
        <v>-2690964317</v>
      </c>
      <c r="I144" s="60">
        <v>1596466547662</v>
      </c>
      <c r="J144" s="62">
        <v>170</v>
      </c>
      <c r="K144" s="60">
        <v>693001882560</v>
      </c>
      <c r="L144" s="24">
        <v>701043478</v>
      </c>
    </row>
    <row r="145" spans="1:12" ht="15.75" x14ac:dyDescent="0.25">
      <c r="A145" s="15"/>
      <c r="B145" s="15">
        <v>2017</v>
      </c>
      <c r="C145" s="15" t="s">
        <v>461</v>
      </c>
      <c r="D145" s="15" t="s">
        <v>530</v>
      </c>
      <c r="E145" s="21">
        <v>1</v>
      </c>
      <c r="F145" s="11">
        <f t="shared" si="6"/>
        <v>-2.091931533542769E-3</v>
      </c>
      <c r="G145" s="12">
        <f t="shared" si="5"/>
        <v>0.22801353623771115</v>
      </c>
      <c r="H145" s="60">
        <v>-3226268273</v>
      </c>
      <c r="I145" s="60">
        <v>1542243721302</v>
      </c>
      <c r="J145" s="62">
        <v>220</v>
      </c>
      <c r="K145" s="60">
        <v>676405303408</v>
      </c>
      <c r="L145" s="24">
        <v>701043478</v>
      </c>
    </row>
    <row r="146" spans="1:12" ht="15.75" x14ac:dyDescent="0.25">
      <c r="A146" s="15">
        <v>49</v>
      </c>
      <c r="B146" s="15">
        <v>2015</v>
      </c>
      <c r="C146" s="35" t="s">
        <v>462</v>
      </c>
      <c r="D146" s="35" t="s">
        <v>463</v>
      </c>
      <c r="E146" s="21">
        <v>1</v>
      </c>
      <c r="F146" s="11">
        <f t="shared" si="6"/>
        <v>-6.8697466621202144E-2</v>
      </c>
      <c r="G146" s="12">
        <f t="shared" si="5"/>
        <v>0.54168872417262237</v>
      </c>
      <c r="H146" s="60">
        <v>-42619829577</v>
      </c>
      <c r="I146" s="60">
        <v>620398854182</v>
      </c>
      <c r="J146" s="62">
        <v>122</v>
      </c>
      <c r="K146" s="60">
        <v>324319100916</v>
      </c>
      <c r="L146" s="47">
        <v>1440000000</v>
      </c>
    </row>
    <row r="147" spans="1:12" ht="15.75" x14ac:dyDescent="0.25">
      <c r="A147" s="15"/>
      <c r="B147" s="15">
        <v>2016</v>
      </c>
      <c r="C147" s="35" t="s">
        <v>462</v>
      </c>
      <c r="D147" s="35" t="s">
        <v>463</v>
      </c>
      <c r="E147" s="21">
        <v>1</v>
      </c>
      <c r="F147" s="11">
        <f t="shared" si="6"/>
        <v>-5.6075805899947068E-2</v>
      </c>
      <c r="G147" s="12">
        <f t="shared" si="5"/>
        <v>0.68844128535701155</v>
      </c>
      <c r="H147" s="60">
        <v>-36662178272</v>
      </c>
      <c r="I147" s="60">
        <v>653796725408</v>
      </c>
      <c r="J147" s="62">
        <v>134</v>
      </c>
      <c r="K147" s="60">
        <v>280285340383</v>
      </c>
      <c r="L147" s="47">
        <v>1440000000</v>
      </c>
    </row>
    <row r="148" spans="1:12" ht="15.75" x14ac:dyDescent="0.25">
      <c r="A148" s="15"/>
      <c r="B148" s="15">
        <v>2017</v>
      </c>
      <c r="C148" s="35" t="s">
        <v>462</v>
      </c>
      <c r="D148" s="35" t="s">
        <v>463</v>
      </c>
      <c r="E148" s="21">
        <v>1</v>
      </c>
      <c r="F148" s="11">
        <f t="shared" si="6"/>
        <v>4.6528945151914365E-2</v>
      </c>
      <c r="G148" s="12">
        <f t="shared" si="5"/>
        <v>1.2309117465794741</v>
      </c>
      <c r="H148" s="60">
        <v>32150564335</v>
      </c>
      <c r="I148" s="60">
        <v>690979867049</v>
      </c>
      <c r="J148" s="62">
        <v>256</v>
      </c>
      <c r="K148" s="60">
        <v>299485321368</v>
      </c>
      <c r="L148" s="47">
        <v>1440000000</v>
      </c>
    </row>
    <row r="149" spans="1:12" ht="15.75" x14ac:dyDescent="0.25">
      <c r="A149" s="15">
        <v>50</v>
      </c>
      <c r="B149" s="15">
        <v>2015</v>
      </c>
      <c r="C149" s="35" t="s">
        <v>464</v>
      </c>
      <c r="D149" s="35" t="s">
        <v>465</v>
      </c>
      <c r="E149" s="21">
        <v>0</v>
      </c>
      <c r="F149" s="11">
        <f t="shared" si="6"/>
        <v>1.9300313627298359E-2</v>
      </c>
      <c r="G149" s="12">
        <f t="shared" si="5"/>
        <v>0.59205434542055002</v>
      </c>
      <c r="H149" s="60">
        <v>3087104465</v>
      </c>
      <c r="I149" s="60">
        <v>159951000000</v>
      </c>
      <c r="J149" s="62">
        <v>112</v>
      </c>
      <c r="K149" s="60">
        <v>101222059197</v>
      </c>
      <c r="L149" s="47">
        <v>535080000</v>
      </c>
    </row>
    <row r="150" spans="1:12" ht="15.75" x14ac:dyDescent="0.25">
      <c r="A150" s="15"/>
      <c r="B150" s="15">
        <v>2016</v>
      </c>
      <c r="C150" s="35" t="s">
        <v>464</v>
      </c>
      <c r="D150" s="35" t="s">
        <v>465</v>
      </c>
      <c r="E150" s="21">
        <v>0</v>
      </c>
      <c r="F150" s="11">
        <f t="shared" si="6"/>
        <v>3.0804648791174588E-2</v>
      </c>
      <c r="G150" s="12">
        <f t="shared" si="5"/>
        <v>1.0142851564016631</v>
      </c>
      <c r="H150" s="60">
        <v>5146317041</v>
      </c>
      <c r="I150" s="60">
        <v>167063000000</v>
      </c>
      <c r="J150" s="62">
        <v>200</v>
      </c>
      <c r="K150" s="60">
        <v>105508790427</v>
      </c>
      <c r="L150" s="47">
        <v>535080000</v>
      </c>
    </row>
    <row r="151" spans="1:12" ht="15.75" x14ac:dyDescent="0.25">
      <c r="A151" s="15"/>
      <c r="B151" s="15">
        <v>2017</v>
      </c>
      <c r="C151" s="35" t="s">
        <v>464</v>
      </c>
      <c r="D151" s="35" t="s">
        <v>465</v>
      </c>
      <c r="E151" s="21">
        <v>0</v>
      </c>
      <c r="F151" s="11">
        <f t="shared" si="6"/>
        <v>4.4667983805870996E-2</v>
      </c>
      <c r="G151" s="12">
        <f t="shared" si="5"/>
        <v>0.89953369001645789</v>
      </c>
      <c r="H151" s="60">
        <v>7127402168</v>
      </c>
      <c r="I151" s="60">
        <v>159564000000</v>
      </c>
      <c r="J151" s="62">
        <v>183</v>
      </c>
      <c r="K151" s="60">
        <v>108856000711</v>
      </c>
      <c r="L151" s="47">
        <v>535080000</v>
      </c>
    </row>
    <row r="152" spans="1:12" ht="15.75" x14ac:dyDescent="0.25">
      <c r="A152" s="15">
        <v>51</v>
      </c>
      <c r="B152" s="15">
        <v>2015</v>
      </c>
      <c r="C152" s="15" t="s">
        <v>466</v>
      </c>
      <c r="D152" s="15" t="s">
        <v>467</v>
      </c>
      <c r="E152" s="21">
        <v>0</v>
      </c>
      <c r="F152" s="11">
        <f t="shared" si="6"/>
        <v>1.123834282985476E-2</v>
      </c>
      <c r="G152" s="12">
        <f t="shared" si="5"/>
        <v>0.25503231360064882</v>
      </c>
      <c r="H152" s="60">
        <v>13465713464</v>
      </c>
      <c r="I152" s="60">
        <v>1198193867892</v>
      </c>
      <c r="J152" s="62">
        <v>159</v>
      </c>
      <c r="K152" s="60">
        <v>400079043512</v>
      </c>
      <c r="L152" s="47">
        <v>641717510</v>
      </c>
    </row>
    <row r="153" spans="1:12" ht="15.75" x14ac:dyDescent="0.25">
      <c r="A153" s="15"/>
      <c r="B153" s="15">
        <v>2016</v>
      </c>
      <c r="C153" s="15" t="s">
        <v>466</v>
      </c>
      <c r="D153" s="15" t="s">
        <v>467</v>
      </c>
      <c r="E153" s="21">
        <v>0</v>
      </c>
      <c r="F153" s="11">
        <f t="shared" si="6"/>
        <v>1.08897350591855E-2</v>
      </c>
      <c r="G153" s="12">
        <f t="shared" si="5"/>
        <v>0.2395750771618167</v>
      </c>
      <c r="H153" s="60">
        <v>14033426519</v>
      </c>
      <c r="I153" s="60">
        <v>1288683925066</v>
      </c>
      <c r="J153" s="62">
        <v>154</v>
      </c>
      <c r="K153" s="60">
        <v>412499070065</v>
      </c>
      <c r="L153" s="47">
        <v>641717510</v>
      </c>
    </row>
    <row r="154" spans="1:12" ht="15.75" x14ac:dyDescent="0.25">
      <c r="A154" s="15"/>
      <c r="B154" s="15">
        <v>2017</v>
      </c>
      <c r="C154" s="15" t="s">
        <v>466</v>
      </c>
      <c r="D154" s="15" t="s">
        <v>467</v>
      </c>
      <c r="E154" s="21">
        <v>0</v>
      </c>
      <c r="F154" s="11">
        <f t="shared" si="6"/>
        <v>1.2047455699328257E-2</v>
      </c>
      <c r="G154" s="12">
        <f t="shared" si="5"/>
        <v>0.22371687993522738</v>
      </c>
      <c r="H154" s="60">
        <v>16558562698</v>
      </c>
      <c r="I154" s="60">
        <v>1374444788282</v>
      </c>
      <c r="J154" s="62">
        <v>150</v>
      </c>
      <c r="K154" s="60">
        <v>430265371696</v>
      </c>
      <c r="L154" s="47">
        <v>641717510</v>
      </c>
    </row>
    <row r="155" spans="1:12" ht="15.75" x14ac:dyDescent="0.25">
      <c r="A155" s="15">
        <v>52</v>
      </c>
      <c r="B155" s="15">
        <v>2015</v>
      </c>
      <c r="C155" s="35" t="s">
        <v>468</v>
      </c>
      <c r="D155" s="35" t="s">
        <v>469</v>
      </c>
      <c r="E155" s="21">
        <v>1</v>
      </c>
      <c r="F155" s="11">
        <f t="shared" si="6"/>
        <v>-0.1293516526076483</v>
      </c>
      <c r="G155" s="12">
        <f t="shared" si="5"/>
        <v>-5.8958438163059261</v>
      </c>
      <c r="H155" s="60">
        <v>-1638538000000</v>
      </c>
      <c r="I155" s="60">
        <v>12667314000000</v>
      </c>
      <c r="J155" s="62">
        <v>510</v>
      </c>
      <c r="K155" s="60">
        <v>-3148757000000</v>
      </c>
      <c r="L155" s="24">
        <v>36401136250</v>
      </c>
    </row>
    <row r="156" spans="1:12" ht="15.75" x14ac:dyDescent="0.25">
      <c r="A156" s="15"/>
      <c r="B156" s="15">
        <v>2016</v>
      </c>
      <c r="C156" s="35" t="s">
        <v>468</v>
      </c>
      <c r="D156" s="35" t="s">
        <v>469</v>
      </c>
      <c r="E156" s="21">
        <v>1</v>
      </c>
      <c r="F156" s="11">
        <f>H156/I156</f>
        <v>-0.15483778678300397</v>
      </c>
      <c r="G156" s="12">
        <f t="shared" si="5"/>
        <v>1.8660592205556674</v>
      </c>
      <c r="H156" s="60">
        <v>-2085811000000</v>
      </c>
      <c r="I156" s="60">
        <v>13470943000000</v>
      </c>
      <c r="J156" s="62">
        <v>484</v>
      </c>
      <c r="K156" s="60">
        <v>9441367000000</v>
      </c>
      <c r="L156" s="24">
        <v>36401136250</v>
      </c>
    </row>
    <row r="157" spans="1:12" ht="15.75" x14ac:dyDescent="0.25">
      <c r="A157" s="15"/>
      <c r="B157" s="15">
        <v>2017</v>
      </c>
      <c r="C157" s="35" t="s">
        <v>468</v>
      </c>
      <c r="D157" s="35" t="s">
        <v>469</v>
      </c>
      <c r="E157" s="21">
        <v>1</v>
      </c>
      <c r="F157" s="11">
        <f>H157/I157</f>
        <v>-3.4086673022050186E-2</v>
      </c>
      <c r="G157" s="12">
        <f t="shared" si="5"/>
        <v>1.5500832925242642</v>
      </c>
      <c r="H157" s="60">
        <v>-480063000000</v>
      </c>
      <c r="I157" s="60">
        <v>14083598000000</v>
      </c>
      <c r="J157" s="62">
        <v>380</v>
      </c>
      <c r="K157" s="60">
        <v>8923670000000</v>
      </c>
      <c r="L157" s="24">
        <v>36401136250</v>
      </c>
    </row>
    <row r="158" spans="1:12" ht="15.75" x14ac:dyDescent="0.25">
      <c r="A158" s="15">
        <v>53</v>
      </c>
      <c r="B158" s="15">
        <v>2015</v>
      </c>
      <c r="C158" s="35" t="s">
        <v>470</v>
      </c>
      <c r="D158" s="35" t="s">
        <v>531</v>
      </c>
      <c r="E158" s="21">
        <v>0</v>
      </c>
      <c r="F158" s="11">
        <f t="shared" si="6"/>
        <v>9.9965390959854808E-2</v>
      </c>
      <c r="G158" s="12">
        <f t="shared" si="5"/>
        <v>5.3874536797716273</v>
      </c>
      <c r="H158" s="60">
        <v>270538700440</v>
      </c>
      <c r="I158" s="60">
        <v>2706323637034</v>
      </c>
      <c r="J158" s="62">
        <v>1265</v>
      </c>
      <c r="K158" s="60">
        <v>1188534951872</v>
      </c>
      <c r="L158" s="47">
        <v>5061800000</v>
      </c>
    </row>
    <row r="159" spans="1:12" ht="15.75" x14ac:dyDescent="0.25">
      <c r="A159" s="15"/>
      <c r="B159" s="15">
        <v>2016</v>
      </c>
      <c r="C159" s="35" t="s">
        <v>470</v>
      </c>
      <c r="D159" s="35" t="s">
        <v>531</v>
      </c>
      <c r="E159" s="21">
        <v>0</v>
      </c>
      <c r="F159" s="11">
        <f t="shared" si="6"/>
        <v>9.5825953385872562E-2</v>
      </c>
      <c r="G159" s="12">
        <f t="shared" si="5"/>
        <v>5.6134950980701683</v>
      </c>
      <c r="H159" s="60">
        <v>279777368831</v>
      </c>
      <c r="I159" s="60">
        <v>2919640858718</v>
      </c>
      <c r="J159" s="62">
        <v>1600</v>
      </c>
      <c r="K159" s="60">
        <v>1442751772026</v>
      </c>
      <c r="L159" s="47">
        <v>5061800000</v>
      </c>
    </row>
    <row r="160" spans="1:12" ht="15.75" x14ac:dyDescent="0.25">
      <c r="A160" s="15"/>
      <c r="B160" s="15">
        <v>2017</v>
      </c>
      <c r="C160" s="35" t="s">
        <v>470</v>
      </c>
      <c r="D160" s="35" t="s">
        <v>531</v>
      </c>
      <c r="E160" s="21">
        <v>0</v>
      </c>
      <c r="F160" s="11">
        <f t="shared" si="6"/>
        <v>2.9687867718775438E-2</v>
      </c>
      <c r="G160" s="12">
        <f t="shared" si="5"/>
        <v>2.796977889532803</v>
      </c>
      <c r="H160" s="60">
        <v>135364021139</v>
      </c>
      <c r="I160" s="60">
        <v>4559573709411</v>
      </c>
      <c r="J160" s="62">
        <v>1275</v>
      </c>
      <c r="K160" s="60">
        <v>2820105715429</v>
      </c>
      <c r="L160" s="47">
        <v>6186488888</v>
      </c>
    </row>
    <row r="161" spans="1:12" ht="15.75" x14ac:dyDescent="0.25">
      <c r="A161" s="15">
        <v>54</v>
      </c>
      <c r="B161" s="15">
        <v>2015</v>
      </c>
      <c r="C161" s="15" t="s">
        <v>471</v>
      </c>
      <c r="D161" s="15" t="s">
        <v>532</v>
      </c>
      <c r="E161" s="21">
        <v>0</v>
      </c>
      <c r="F161" s="11">
        <f t="shared" si="6"/>
        <v>8.9738688247539625E-2</v>
      </c>
      <c r="G161" s="12">
        <f t="shared" si="5"/>
        <v>0.83026626135530868</v>
      </c>
      <c r="H161" s="60">
        <v>159119646125</v>
      </c>
      <c r="I161" s="60">
        <v>1773144328632</v>
      </c>
      <c r="J161" s="62">
        <v>3725</v>
      </c>
      <c r="K161" s="60">
        <v>922352503822</v>
      </c>
      <c r="L161" s="24">
        <v>205583400</v>
      </c>
    </row>
    <row r="162" spans="1:12" ht="15.75" x14ac:dyDescent="0.25">
      <c r="A162" s="15"/>
      <c r="B162" s="15">
        <v>2016</v>
      </c>
      <c r="C162" s="15" t="s">
        <v>471</v>
      </c>
      <c r="D162" s="15" t="s">
        <v>532</v>
      </c>
      <c r="E162" s="21">
        <v>0</v>
      </c>
      <c r="F162" s="11">
        <f t="shared" si="6"/>
        <v>0.13902146881161837</v>
      </c>
      <c r="G162" s="12">
        <f t="shared" si="5"/>
        <v>1.2254948378160497</v>
      </c>
      <c r="H162" s="60">
        <v>340593630534</v>
      </c>
      <c r="I162" s="60">
        <v>2449935491586</v>
      </c>
      <c r="J162" s="62">
        <v>7275</v>
      </c>
      <c r="K162" s="60">
        <v>1220420673224</v>
      </c>
      <c r="L162" s="24">
        <v>205583400</v>
      </c>
    </row>
    <row r="163" spans="1:12" ht="15.75" x14ac:dyDescent="0.25">
      <c r="A163" s="15"/>
      <c r="B163" s="15">
        <v>2017</v>
      </c>
      <c r="C163" s="15" t="s">
        <v>471</v>
      </c>
      <c r="D163" s="15" t="s">
        <v>532</v>
      </c>
      <c r="E163" s="21">
        <v>0</v>
      </c>
      <c r="F163" s="11">
        <f t="shared" si="6"/>
        <v>6.7193289492296443E-2</v>
      </c>
      <c r="G163" s="12">
        <f t="shared" si="5"/>
        <v>0.67818780173393678</v>
      </c>
      <c r="H163" s="60">
        <v>269730298809</v>
      </c>
      <c r="I163" s="60">
        <v>4014244589706</v>
      </c>
      <c r="J163" s="62">
        <v>9000</v>
      </c>
      <c r="K163" s="60">
        <v>2728227483994</v>
      </c>
      <c r="L163" s="24">
        <v>205583400</v>
      </c>
    </row>
    <row r="164" spans="1:12" ht="15.75" x14ac:dyDescent="0.25">
      <c r="A164" s="15">
        <v>55</v>
      </c>
      <c r="B164" s="15">
        <v>2015</v>
      </c>
      <c r="C164" s="35" t="s">
        <v>472</v>
      </c>
      <c r="D164" s="35" t="s">
        <v>473</v>
      </c>
      <c r="E164" s="21">
        <v>0</v>
      </c>
      <c r="F164" s="11">
        <f t="shared" si="6"/>
        <v>5.2519811477804226E-2</v>
      </c>
      <c r="G164" s="12">
        <f t="shared" si="5"/>
        <v>2.5720836997336507</v>
      </c>
      <c r="H164" s="60">
        <v>40150568620</v>
      </c>
      <c r="I164" s="60">
        <v>764484248710</v>
      </c>
      <c r="J164" s="62">
        <v>945</v>
      </c>
      <c r="K164" s="60">
        <v>344087439659</v>
      </c>
      <c r="L164" s="24">
        <v>936530894</v>
      </c>
    </row>
    <row r="165" spans="1:12" ht="15.75" x14ac:dyDescent="0.25">
      <c r="A165" s="15"/>
      <c r="B165" s="15">
        <v>2016</v>
      </c>
      <c r="C165" s="35" t="s">
        <v>472</v>
      </c>
      <c r="D165" s="35" t="s">
        <v>473</v>
      </c>
      <c r="E165" s="21">
        <v>0</v>
      </c>
      <c r="F165" s="11">
        <f t="shared" si="6"/>
        <v>2.2508159759091238E-2</v>
      </c>
      <c r="G165" s="12">
        <f t="shared" ref="G165:G208" si="7">J165/(K165/L165)</f>
        <v>1.6270282385708139</v>
      </c>
      <c r="H165" s="60">
        <v>22545456050</v>
      </c>
      <c r="I165" s="60">
        <v>1001657012004</v>
      </c>
      <c r="J165" s="62">
        <v>640</v>
      </c>
      <c r="K165" s="60">
        <v>368389286646</v>
      </c>
      <c r="L165" s="24">
        <v>936530894</v>
      </c>
    </row>
    <row r="166" spans="1:12" ht="15.75" x14ac:dyDescent="0.25">
      <c r="A166" s="15"/>
      <c r="B166" s="15">
        <v>2017</v>
      </c>
      <c r="C166" s="35" t="s">
        <v>472</v>
      </c>
      <c r="D166" s="35" t="s">
        <v>473</v>
      </c>
      <c r="E166" s="21">
        <v>0</v>
      </c>
      <c r="F166" s="11">
        <f t="shared" si="6"/>
        <v>1.5945795859236726E-2</v>
      </c>
      <c r="G166" s="12">
        <f t="shared" si="7"/>
        <v>1.2060663804018468</v>
      </c>
      <c r="H166" s="60">
        <v>25880464791</v>
      </c>
      <c r="I166" s="60">
        <v>1623027475045</v>
      </c>
      <c r="J166" s="62">
        <v>715</v>
      </c>
      <c r="K166" s="60">
        <v>1023237460399</v>
      </c>
      <c r="L166" s="24">
        <v>1726003217</v>
      </c>
    </row>
    <row r="167" spans="1:12" ht="15.75" x14ac:dyDescent="0.25">
      <c r="A167" s="15">
        <v>56</v>
      </c>
      <c r="B167" s="15">
        <v>2015</v>
      </c>
      <c r="C167" s="15" t="s">
        <v>474</v>
      </c>
      <c r="D167" s="15" t="s">
        <v>533</v>
      </c>
      <c r="E167" s="21">
        <v>0</v>
      </c>
      <c r="F167" s="11">
        <f t="shared" si="6"/>
        <v>0.10835608549410883</v>
      </c>
      <c r="G167" s="12">
        <f t="shared" si="7"/>
        <v>0.97064164489192173</v>
      </c>
      <c r="H167" s="60">
        <v>354180062000</v>
      </c>
      <c r="I167" s="60">
        <v>3268667933000</v>
      </c>
      <c r="J167" s="62">
        <v>291</v>
      </c>
      <c r="K167" s="60">
        <v>2949352584000</v>
      </c>
      <c r="L167" s="24">
        <v>9837678500</v>
      </c>
    </row>
    <row r="168" spans="1:12" ht="15.75" x14ac:dyDescent="0.25">
      <c r="A168" s="15"/>
      <c r="B168" s="15">
        <v>2016</v>
      </c>
      <c r="C168" s="15" t="s">
        <v>474</v>
      </c>
      <c r="D168" s="15" t="s">
        <v>533</v>
      </c>
      <c r="E168" s="21">
        <v>0</v>
      </c>
      <c r="F168" s="11">
        <f t="shared" si="6"/>
        <v>5.9303689537886915E-2</v>
      </c>
      <c r="G168" s="12">
        <f t="shared" si="7"/>
        <v>8.7950189139675796</v>
      </c>
      <c r="H168" s="60">
        <v>259090525000</v>
      </c>
      <c r="I168" s="60">
        <v>4368876996000</v>
      </c>
      <c r="J168" s="62">
        <v>2790</v>
      </c>
      <c r="K168" s="60">
        <v>3120757702000</v>
      </c>
      <c r="L168" s="24">
        <v>9837678500</v>
      </c>
    </row>
    <row r="169" spans="1:12" ht="15.75" x14ac:dyDescent="0.25">
      <c r="A169" s="15"/>
      <c r="B169" s="15">
        <v>2017</v>
      </c>
      <c r="C169" s="15" t="s">
        <v>474</v>
      </c>
      <c r="D169" s="15" t="s">
        <v>533</v>
      </c>
      <c r="E169" s="21">
        <v>0</v>
      </c>
      <c r="F169" s="11">
        <f t="shared" si="6"/>
        <v>2.8979972053629413E-2</v>
      </c>
      <c r="G169" s="12">
        <f t="shared" si="7"/>
        <v>11.050623589156105</v>
      </c>
      <c r="H169" s="60">
        <v>146648432000</v>
      </c>
      <c r="I169" s="60">
        <v>5060337247000</v>
      </c>
      <c r="J169" s="62">
        <v>3800</v>
      </c>
      <c r="K169" s="60">
        <v>3412859860000</v>
      </c>
      <c r="L169" s="24">
        <v>9924797283</v>
      </c>
    </row>
    <row r="170" spans="1:12" ht="15.75" x14ac:dyDescent="0.25">
      <c r="A170" s="15">
        <v>57</v>
      </c>
      <c r="B170" s="15">
        <v>2015</v>
      </c>
      <c r="C170" s="15" t="s">
        <v>475</v>
      </c>
      <c r="D170" s="15" t="s">
        <v>534</v>
      </c>
      <c r="E170" s="21">
        <v>0</v>
      </c>
      <c r="F170" s="11">
        <f t="shared" si="6"/>
        <v>0.11861261057230098</v>
      </c>
      <c r="G170" s="12">
        <f t="shared" si="7"/>
        <v>2.4641895258242852</v>
      </c>
      <c r="H170" s="60">
        <v>4525441038000</v>
      </c>
      <c r="I170" s="60">
        <v>38153118932000</v>
      </c>
      <c r="J170" s="62">
        <v>11400</v>
      </c>
      <c r="K170" s="60">
        <v>27440798401000</v>
      </c>
      <c r="L170" s="24">
        <v>5931520000</v>
      </c>
    </row>
    <row r="171" spans="1:12" ht="15.75" x14ac:dyDescent="0.25">
      <c r="A171" s="15"/>
      <c r="B171" s="15">
        <v>2016</v>
      </c>
      <c r="C171" s="15" t="s">
        <v>475</v>
      </c>
      <c r="D171" s="15" t="s">
        <v>534</v>
      </c>
      <c r="E171" s="21">
        <v>0</v>
      </c>
      <c r="F171" s="11">
        <f t="shared" si="6"/>
        <v>0.10254024665998998</v>
      </c>
      <c r="G171" s="12">
        <f t="shared" si="7"/>
        <v>1.7799764249286527</v>
      </c>
      <c r="H171" s="60">
        <v>4535036823000</v>
      </c>
      <c r="I171" s="60">
        <v>44226895982000</v>
      </c>
      <c r="J171" s="62">
        <v>9175</v>
      </c>
      <c r="K171" s="60">
        <v>30574391457000</v>
      </c>
      <c r="L171" s="24">
        <v>5931520000</v>
      </c>
    </row>
    <row r="172" spans="1:12" ht="15.75" x14ac:dyDescent="0.25">
      <c r="A172" s="15"/>
      <c r="B172" s="15">
        <v>2017</v>
      </c>
      <c r="C172" s="15" t="s">
        <v>475</v>
      </c>
      <c r="D172" s="15" t="s">
        <v>534</v>
      </c>
      <c r="E172" s="21">
        <v>0</v>
      </c>
      <c r="F172" s="11">
        <f t="shared" si="6"/>
        <v>4.172548511119939E-2</v>
      </c>
      <c r="G172" s="12">
        <f t="shared" si="7"/>
        <v>1.9291680771592767</v>
      </c>
      <c r="H172" s="60">
        <v>2043025914000</v>
      </c>
      <c r="I172" s="60">
        <v>48963502966000</v>
      </c>
      <c r="J172" s="62">
        <v>9900</v>
      </c>
      <c r="K172" s="60">
        <v>30439052302000</v>
      </c>
      <c r="L172" s="24">
        <v>5931520000</v>
      </c>
    </row>
    <row r="173" spans="1:12" ht="15.75" x14ac:dyDescent="0.25">
      <c r="A173" s="15">
        <v>58</v>
      </c>
      <c r="B173" s="15">
        <v>2015</v>
      </c>
      <c r="C173" s="15" t="s">
        <v>476</v>
      </c>
      <c r="D173" s="15" t="s">
        <v>477</v>
      </c>
      <c r="E173" s="21">
        <v>0</v>
      </c>
      <c r="F173" s="11">
        <f t="shared" si="6"/>
        <v>0.20778228098512441</v>
      </c>
      <c r="G173" s="12">
        <f t="shared" si="7"/>
        <v>4.7580859501974659</v>
      </c>
      <c r="H173" s="60">
        <v>461307000000</v>
      </c>
      <c r="I173" s="60">
        <v>2220146000000</v>
      </c>
      <c r="J173" s="62">
        <v>1190</v>
      </c>
      <c r="K173" s="60">
        <v>1440248000000</v>
      </c>
      <c r="L173" s="24">
        <v>5758675440</v>
      </c>
    </row>
    <row r="174" spans="1:12" ht="15.75" x14ac:dyDescent="0.25">
      <c r="A174" s="15"/>
      <c r="B174" s="15">
        <v>2016</v>
      </c>
      <c r="C174" s="15" t="s">
        <v>476</v>
      </c>
      <c r="D174" s="15" t="s">
        <v>477</v>
      </c>
      <c r="E174" s="21">
        <v>0</v>
      </c>
      <c r="F174" s="11">
        <f t="shared" si="6"/>
        <v>0.22272723240817124</v>
      </c>
      <c r="G174" s="12">
        <f t="shared" si="7"/>
        <v>3.5717123335580094</v>
      </c>
      <c r="H174" s="60">
        <v>502192000000</v>
      </c>
      <c r="I174" s="60">
        <v>2254740000000</v>
      </c>
      <c r="J174" s="62">
        <v>980</v>
      </c>
      <c r="K174" s="60">
        <v>1580055000000</v>
      </c>
      <c r="L174" s="24">
        <v>5758675440</v>
      </c>
    </row>
    <row r="175" spans="1:12" ht="15.75" x14ac:dyDescent="0.25">
      <c r="A175" s="15"/>
      <c r="B175" s="15">
        <v>2017</v>
      </c>
      <c r="C175" s="15" t="s">
        <v>476</v>
      </c>
      <c r="D175" s="15" t="s">
        <v>477</v>
      </c>
      <c r="E175" s="21">
        <v>0</v>
      </c>
      <c r="F175" s="11">
        <f t="shared" si="6"/>
        <v>0.22730679016968977</v>
      </c>
      <c r="G175" s="12">
        <f t="shared" si="7"/>
        <v>3.9531784969127832</v>
      </c>
      <c r="H175" s="60">
        <v>555388000000</v>
      </c>
      <c r="I175" s="60">
        <v>2443341000000</v>
      </c>
      <c r="J175" s="62">
        <v>1255</v>
      </c>
      <c r="K175" s="60">
        <v>1828184000000</v>
      </c>
      <c r="L175" s="24">
        <v>5758675440</v>
      </c>
    </row>
    <row r="176" spans="1:12" ht="15.75" x14ac:dyDescent="0.25">
      <c r="A176" s="15">
        <v>59</v>
      </c>
      <c r="B176" s="15">
        <v>2015</v>
      </c>
      <c r="C176" s="15" t="s">
        <v>478</v>
      </c>
      <c r="D176" s="15" t="s">
        <v>535</v>
      </c>
      <c r="E176" s="21">
        <v>0</v>
      </c>
      <c r="F176" s="11">
        <f t="shared" si="6"/>
        <v>2.7008376099139881E-2</v>
      </c>
      <c r="G176" s="12">
        <f t="shared" si="7"/>
        <v>0.88508629157621177</v>
      </c>
      <c r="H176" s="60">
        <v>15504788000</v>
      </c>
      <c r="I176" s="60">
        <v>574073315000</v>
      </c>
      <c r="J176" s="62">
        <v>50</v>
      </c>
      <c r="K176" s="60">
        <v>340079835000</v>
      </c>
      <c r="L176" s="47">
        <v>6020000000</v>
      </c>
    </row>
    <row r="177" spans="1:12" ht="15.75" x14ac:dyDescent="0.25">
      <c r="A177" s="15"/>
      <c r="B177" s="15">
        <v>2016</v>
      </c>
      <c r="C177" s="15" t="s">
        <v>478</v>
      </c>
      <c r="D177" s="15" t="s">
        <v>535</v>
      </c>
      <c r="E177" s="21">
        <v>0</v>
      </c>
      <c r="F177" s="11">
        <f t="shared" si="6"/>
        <v>1.5416656994116252E-2</v>
      </c>
      <c r="G177" s="12">
        <f t="shared" si="7"/>
        <v>0.7486563403278903</v>
      </c>
      <c r="H177" s="60">
        <v>11056051000</v>
      </c>
      <c r="I177" s="60">
        <v>717149704000</v>
      </c>
      <c r="J177" s="62">
        <v>50</v>
      </c>
      <c r="K177" s="60">
        <v>402053631000</v>
      </c>
      <c r="L177" s="47">
        <v>6020000000</v>
      </c>
    </row>
    <row r="178" spans="1:12" ht="15.75" x14ac:dyDescent="0.25">
      <c r="A178" s="15"/>
      <c r="B178" s="15">
        <v>2017</v>
      </c>
      <c r="C178" s="15" t="s">
        <v>478</v>
      </c>
      <c r="D178" s="15" t="s">
        <v>535</v>
      </c>
      <c r="E178" s="21">
        <v>0</v>
      </c>
      <c r="F178" s="11">
        <f>H178/I178</f>
        <v>2.7114830250161731E-2</v>
      </c>
      <c r="G178" s="12">
        <f t="shared" si="7"/>
        <v>0.72441811818617818</v>
      </c>
      <c r="H178" s="60">
        <v>17698567000</v>
      </c>
      <c r="I178" s="60">
        <v>652726454000</v>
      </c>
      <c r="J178" s="62">
        <v>50</v>
      </c>
      <c r="K178" s="60">
        <v>415505897000</v>
      </c>
      <c r="L178" s="47">
        <v>6020000000</v>
      </c>
    </row>
    <row r="179" spans="1:12" ht="15.75" x14ac:dyDescent="0.25">
      <c r="A179" s="15">
        <v>60</v>
      </c>
      <c r="B179" s="15">
        <v>2015</v>
      </c>
      <c r="C179" s="35" t="s">
        <v>479</v>
      </c>
      <c r="D179" s="35" t="s">
        <v>480</v>
      </c>
      <c r="E179" s="21">
        <v>0</v>
      </c>
      <c r="F179" s="11">
        <f t="shared" ref="F179:F208" si="8">H179/I179</f>
        <v>0.26150285869419054</v>
      </c>
      <c r="G179" s="12">
        <f t="shared" si="7"/>
        <v>1.934605623801831</v>
      </c>
      <c r="H179" s="60">
        <v>544474278014</v>
      </c>
      <c r="I179" s="60">
        <v>2082096848703</v>
      </c>
      <c r="J179" s="62">
        <v>16500</v>
      </c>
      <c r="K179" s="60">
        <v>1714871478033</v>
      </c>
      <c r="L179" s="24">
        <v>201066667</v>
      </c>
    </row>
    <row r="180" spans="1:12" ht="15.75" x14ac:dyDescent="0.25">
      <c r="A180" s="15"/>
      <c r="B180" s="15">
        <v>2016</v>
      </c>
      <c r="C180" s="35" t="s">
        <v>479</v>
      </c>
      <c r="D180" s="35" t="s">
        <v>480</v>
      </c>
      <c r="E180" s="21">
        <v>0</v>
      </c>
      <c r="F180" s="11">
        <f t="shared" si="8"/>
        <v>7.4165722097610964E-2</v>
      </c>
      <c r="G180" s="12">
        <f t="shared" si="7"/>
        <v>1.4094839730598989</v>
      </c>
      <c r="H180" s="60">
        <v>162059596347</v>
      </c>
      <c r="I180" s="60">
        <v>2185101038101</v>
      </c>
      <c r="J180" s="62">
        <v>12500</v>
      </c>
      <c r="K180" s="60">
        <v>1783158507325</v>
      </c>
      <c r="L180" s="24">
        <v>201066667</v>
      </c>
    </row>
    <row r="181" spans="1:12" ht="15.75" x14ac:dyDescent="0.25">
      <c r="A181" s="15"/>
      <c r="B181" s="15">
        <v>2017</v>
      </c>
      <c r="C181" s="35" t="s">
        <v>479</v>
      </c>
      <c r="D181" s="35" t="s">
        <v>480</v>
      </c>
      <c r="E181" s="21">
        <v>0</v>
      </c>
      <c r="F181" s="11">
        <f t="shared" si="8"/>
        <v>7.5842932001248781E-2</v>
      </c>
      <c r="G181" s="12">
        <f t="shared" si="7"/>
        <v>1.9367391338949536</v>
      </c>
      <c r="H181" s="60">
        <v>179126382068</v>
      </c>
      <c r="I181" s="60">
        <v>2361807189430</v>
      </c>
      <c r="J181" s="62">
        <v>17900</v>
      </c>
      <c r="K181" s="60">
        <v>1858326336424</v>
      </c>
      <c r="L181" s="24">
        <v>201066667</v>
      </c>
    </row>
    <row r="182" spans="1:12" ht="15.75" x14ac:dyDescent="0.25">
      <c r="A182" s="15">
        <v>61</v>
      </c>
      <c r="B182" s="15">
        <v>2015</v>
      </c>
      <c r="C182" s="15" t="s">
        <v>481</v>
      </c>
      <c r="D182" s="15" t="s">
        <v>482</v>
      </c>
      <c r="E182" s="21">
        <v>0</v>
      </c>
      <c r="F182" s="11">
        <f t="shared" si="8"/>
        <v>-1.1339987685282684E-3</v>
      </c>
      <c r="G182" s="12">
        <f t="shared" si="7"/>
        <v>0.55493799865875992</v>
      </c>
      <c r="H182" s="60">
        <v>-865431603</v>
      </c>
      <c r="I182" s="60">
        <v>763168027178</v>
      </c>
      <c r="J182" s="62">
        <v>50</v>
      </c>
      <c r="K182" s="60">
        <v>91161062357</v>
      </c>
      <c r="L182" s="24">
        <v>1011774750</v>
      </c>
    </row>
    <row r="183" spans="1:12" ht="15.75" x14ac:dyDescent="0.25">
      <c r="A183" s="15"/>
      <c r="B183" s="15">
        <v>2016</v>
      </c>
      <c r="C183" s="15" t="s">
        <v>481</v>
      </c>
      <c r="D183" s="15" t="s">
        <v>482</v>
      </c>
      <c r="E183" s="21">
        <v>0</v>
      </c>
      <c r="F183" s="11">
        <f t="shared" si="8"/>
        <v>3.5525238184967375E-2</v>
      </c>
      <c r="G183" s="12">
        <f t="shared" si="7"/>
        <v>0.9973482906081208</v>
      </c>
      <c r="H183" s="60">
        <v>28988504757</v>
      </c>
      <c r="I183" s="60">
        <v>815997477795</v>
      </c>
      <c r="J183" s="62">
        <v>125</v>
      </c>
      <c r="K183" s="60">
        <v>126808101985</v>
      </c>
      <c r="L183" s="24">
        <v>1011774750</v>
      </c>
    </row>
    <row r="184" spans="1:12" ht="15.75" x14ac:dyDescent="0.25">
      <c r="A184" s="15"/>
      <c r="B184" s="15">
        <v>2017</v>
      </c>
      <c r="C184" s="15" t="s">
        <v>481</v>
      </c>
      <c r="D184" s="15" t="s">
        <v>482</v>
      </c>
      <c r="E184" s="21">
        <v>0</v>
      </c>
      <c r="F184" s="11">
        <f t="shared" si="8"/>
        <v>1.1653520790901053E-3</v>
      </c>
      <c r="G184" s="12">
        <f t="shared" si="7"/>
        <v>0.72723507982922542</v>
      </c>
      <c r="H184" s="60">
        <v>1001385942</v>
      </c>
      <c r="I184" s="60">
        <v>859299056455</v>
      </c>
      <c r="J184" s="62">
        <v>89</v>
      </c>
      <c r="K184" s="60">
        <v>123822344724</v>
      </c>
      <c r="L184" s="24">
        <v>1011774750</v>
      </c>
    </row>
    <row r="185" spans="1:12" ht="15.75" x14ac:dyDescent="0.25">
      <c r="A185" s="15">
        <v>62</v>
      </c>
      <c r="B185" s="15">
        <v>2015</v>
      </c>
      <c r="C185" s="15" t="s">
        <v>483</v>
      </c>
      <c r="D185" s="15" t="s">
        <v>484</v>
      </c>
      <c r="E185" s="21">
        <v>0</v>
      </c>
      <c r="F185" s="11">
        <f t="shared" si="8"/>
        <v>0.11692232150272459</v>
      </c>
      <c r="G185" s="12">
        <f t="shared" si="7"/>
        <v>0.48087117763255433</v>
      </c>
      <c r="H185" s="60">
        <v>285236780659</v>
      </c>
      <c r="I185" s="60">
        <v>2439540859205</v>
      </c>
      <c r="J185" s="62">
        <v>695</v>
      </c>
      <c r="K185" s="60">
        <v>1491542919106</v>
      </c>
      <c r="L185" s="24">
        <v>1032000000</v>
      </c>
    </row>
    <row r="186" spans="1:12" ht="15.75" x14ac:dyDescent="0.25">
      <c r="A186" s="15"/>
      <c r="B186" s="15">
        <v>2016</v>
      </c>
      <c r="C186" s="15" t="s">
        <v>483</v>
      </c>
      <c r="D186" s="15" t="s">
        <v>484</v>
      </c>
      <c r="E186" s="21">
        <v>0</v>
      </c>
      <c r="F186" s="11">
        <f t="shared" si="8"/>
        <v>6.5298640468407942E-2</v>
      </c>
      <c r="G186" s="12">
        <f t="shared" si="7"/>
        <v>3.3725611486335718</v>
      </c>
      <c r="H186" s="60">
        <v>168564583718</v>
      </c>
      <c r="I186" s="60">
        <v>2581440938262</v>
      </c>
      <c r="J186" s="62">
        <v>498</v>
      </c>
      <c r="K186" s="60">
        <v>1523874519542</v>
      </c>
      <c r="L186" s="24">
        <v>10320000000</v>
      </c>
    </row>
    <row r="187" spans="1:12" ht="15.75" x14ac:dyDescent="0.25">
      <c r="A187" s="15"/>
      <c r="B187" s="15">
        <v>2017</v>
      </c>
      <c r="C187" s="15" t="s">
        <v>483</v>
      </c>
      <c r="D187" s="15" t="s">
        <v>484</v>
      </c>
      <c r="E187" s="21">
        <v>0</v>
      </c>
      <c r="F187" s="11">
        <f t="shared" si="8"/>
        <v>9.8686258952006597E-2</v>
      </c>
      <c r="G187" s="12">
        <f t="shared" si="7"/>
        <v>2.4858784330868908</v>
      </c>
      <c r="H187" s="60">
        <v>278935804544</v>
      </c>
      <c r="I187" s="60">
        <v>2826490815501</v>
      </c>
      <c r="J187" s="62">
        <v>408</v>
      </c>
      <c r="K187" s="60">
        <v>1693791596547</v>
      </c>
      <c r="L187" s="24">
        <v>10320000000</v>
      </c>
    </row>
    <row r="188" spans="1:12" ht="15.75" x14ac:dyDescent="0.25">
      <c r="A188" s="15">
        <v>63</v>
      </c>
      <c r="B188" s="15">
        <v>2015</v>
      </c>
      <c r="C188" s="15" t="s">
        <v>485</v>
      </c>
      <c r="D188" s="15" t="s">
        <v>486</v>
      </c>
      <c r="E188" s="21">
        <v>0</v>
      </c>
      <c r="F188" s="11">
        <f t="shared" si="8"/>
        <v>7.23783169595449E-2</v>
      </c>
      <c r="G188" s="12">
        <f t="shared" si="7"/>
        <v>0.92850615932905012</v>
      </c>
      <c r="H188" s="60">
        <v>41819203326</v>
      </c>
      <c r="I188" s="60">
        <v>577786346557</v>
      </c>
      <c r="J188" s="62">
        <v>300</v>
      </c>
      <c r="K188" s="60">
        <v>337810852786</v>
      </c>
      <c r="L188" s="47">
        <v>1045531525</v>
      </c>
    </row>
    <row r="189" spans="1:12" ht="15.75" x14ac:dyDescent="0.25">
      <c r="A189" s="15"/>
      <c r="B189" s="15">
        <v>2016</v>
      </c>
      <c r="C189" s="15" t="s">
        <v>485</v>
      </c>
      <c r="D189" s="15" t="s">
        <v>486</v>
      </c>
      <c r="E189" s="21">
        <v>0</v>
      </c>
      <c r="F189" s="11">
        <f t="shared" si="8"/>
        <v>3.7816684963349036E-2</v>
      </c>
      <c r="G189" s="12">
        <f t="shared" si="7"/>
        <v>1.0134767617374136</v>
      </c>
      <c r="H189" s="60">
        <v>24191377409</v>
      </c>
      <c r="I189" s="60">
        <v>639701164511</v>
      </c>
      <c r="J189" s="62">
        <v>336</v>
      </c>
      <c r="K189" s="60">
        <v>346627180477</v>
      </c>
      <c r="L189" s="47">
        <v>1045531525</v>
      </c>
    </row>
    <row r="190" spans="1:12" ht="15.75" x14ac:dyDescent="0.25">
      <c r="A190" s="15"/>
      <c r="B190" s="15">
        <v>2017</v>
      </c>
      <c r="C190" s="15" t="s">
        <v>485</v>
      </c>
      <c r="D190" s="15" t="s">
        <v>486</v>
      </c>
      <c r="E190" s="21">
        <v>0</v>
      </c>
      <c r="F190" s="11">
        <f t="shared" si="8"/>
        <v>2.6054522858023579E-2</v>
      </c>
      <c r="G190" s="12">
        <f t="shared" si="7"/>
        <v>0.90575079523351731</v>
      </c>
      <c r="H190" s="60">
        <v>14198889550</v>
      </c>
      <c r="I190" s="60">
        <v>544968319987</v>
      </c>
      <c r="J190" s="62">
        <v>308</v>
      </c>
      <c r="K190" s="60">
        <v>356231586783</v>
      </c>
      <c r="L190" s="47">
        <v>1047587802</v>
      </c>
    </row>
    <row r="191" spans="1:12" ht="15.75" x14ac:dyDescent="0.25">
      <c r="A191" s="15">
        <v>64</v>
      </c>
      <c r="B191" s="15">
        <v>2015</v>
      </c>
      <c r="C191" s="15" t="s">
        <v>487</v>
      </c>
      <c r="D191" s="15" t="s">
        <v>488</v>
      </c>
      <c r="E191" s="21">
        <v>0</v>
      </c>
      <c r="F191" s="11">
        <f t="shared" si="8"/>
        <v>7.5398846633334422E-3</v>
      </c>
      <c r="G191" s="12">
        <f t="shared" si="7"/>
        <v>0.44482129726779052</v>
      </c>
      <c r="H191" s="60">
        <v>25314103403</v>
      </c>
      <c r="I191" s="60">
        <v>3357359499954</v>
      </c>
      <c r="J191" s="62">
        <v>310</v>
      </c>
      <c r="K191" s="60">
        <v>1956920690054</v>
      </c>
      <c r="L191" s="47">
        <v>2808000000</v>
      </c>
    </row>
    <row r="192" spans="1:12" ht="15.75" x14ac:dyDescent="0.25">
      <c r="A192" s="15"/>
      <c r="B192" s="15">
        <v>2016</v>
      </c>
      <c r="C192" s="15" t="s">
        <v>487</v>
      </c>
      <c r="D192" s="15" t="s">
        <v>488</v>
      </c>
      <c r="E192" s="21">
        <v>0</v>
      </c>
      <c r="F192" s="11">
        <f t="shared" si="8"/>
        <v>1.0270134843825416E-2</v>
      </c>
      <c r="G192" s="12">
        <f t="shared" si="7"/>
        <v>0.4359446994884853</v>
      </c>
      <c r="H192" s="60">
        <v>33794866940</v>
      </c>
      <c r="I192" s="60">
        <v>3290596224286</v>
      </c>
      <c r="J192" s="62">
        <v>300</v>
      </c>
      <c r="K192" s="60">
        <v>1932355184014</v>
      </c>
      <c r="L192" s="47">
        <v>2808000000</v>
      </c>
    </row>
    <row r="193" spans="1:12" ht="15.75" x14ac:dyDescent="0.25">
      <c r="A193" s="15"/>
      <c r="B193" s="15">
        <v>2017</v>
      </c>
      <c r="C193" s="15" t="s">
        <v>487</v>
      </c>
      <c r="D193" s="15" t="s">
        <v>488</v>
      </c>
      <c r="E193" s="21">
        <v>0</v>
      </c>
      <c r="F193" s="11">
        <f t="shared" si="8"/>
        <v>1.1461374090782437E-2</v>
      </c>
      <c r="G193" s="12">
        <f t="shared" si="7"/>
        <v>0.53158949929952648</v>
      </c>
      <c r="H193" s="60">
        <v>38199681742</v>
      </c>
      <c r="I193" s="60">
        <v>3332905936010</v>
      </c>
      <c r="J193" s="62">
        <v>374</v>
      </c>
      <c r="K193" s="60">
        <v>1975569497486</v>
      </c>
      <c r="L193" s="47">
        <v>2808000000</v>
      </c>
    </row>
    <row r="194" spans="1:12" ht="15.75" x14ac:dyDescent="0.25">
      <c r="A194" s="15">
        <v>65</v>
      </c>
      <c r="B194" s="15">
        <v>2015</v>
      </c>
      <c r="C194" s="35" t="s">
        <v>489</v>
      </c>
      <c r="D194" s="35" t="s">
        <v>536</v>
      </c>
      <c r="E194" s="21">
        <v>0</v>
      </c>
      <c r="F194" s="11">
        <f t="shared" si="8"/>
        <v>8.4207074553796293E-2</v>
      </c>
      <c r="G194" s="12">
        <f t="shared" si="7"/>
        <v>1.8157122503453129</v>
      </c>
      <c r="H194" s="60">
        <v>529218651807</v>
      </c>
      <c r="I194" s="60">
        <v>6284729099203</v>
      </c>
      <c r="J194" s="62">
        <v>1750</v>
      </c>
      <c r="K194" s="60">
        <v>4337140975120</v>
      </c>
      <c r="L194" s="47">
        <v>4500000000</v>
      </c>
    </row>
    <row r="195" spans="1:12" ht="15.75" x14ac:dyDescent="0.25">
      <c r="A195" s="15"/>
      <c r="B195" s="15">
        <v>2016</v>
      </c>
      <c r="C195" s="35" t="s">
        <v>489</v>
      </c>
      <c r="D195" s="35" t="s">
        <v>536</v>
      </c>
      <c r="E195" s="21">
        <v>0</v>
      </c>
      <c r="F195" s="11">
        <f t="shared" si="8"/>
        <v>8.2828650660203368E-2</v>
      </c>
      <c r="G195" s="12">
        <f t="shared" si="7"/>
        <v>1.91250865420447</v>
      </c>
      <c r="H195" s="60">
        <v>545493536262</v>
      </c>
      <c r="I195" s="60">
        <v>6585807349438</v>
      </c>
      <c r="J195" s="62">
        <v>1970</v>
      </c>
      <c r="K195" s="60">
        <v>4635273142692</v>
      </c>
      <c r="L195" s="47">
        <v>4500000000</v>
      </c>
    </row>
    <row r="196" spans="1:12" ht="15.75" x14ac:dyDescent="0.25">
      <c r="A196" s="15"/>
      <c r="B196" s="15">
        <v>2017</v>
      </c>
      <c r="C196" s="35" t="s">
        <v>489</v>
      </c>
      <c r="D196" s="35" t="s">
        <v>536</v>
      </c>
      <c r="E196" s="21">
        <v>0</v>
      </c>
      <c r="F196" s="11">
        <f t="shared" si="8"/>
        <v>7.4962616690335743E-2</v>
      </c>
      <c r="G196" s="12">
        <f t="shared" si="7"/>
        <v>1.5938580474255351</v>
      </c>
      <c r="H196" s="60">
        <v>557339581996</v>
      </c>
      <c r="I196" s="60">
        <v>7434900309021</v>
      </c>
      <c r="J196" s="62">
        <v>1800</v>
      </c>
      <c r="K196" s="60">
        <v>5082008409145</v>
      </c>
      <c r="L196" s="47">
        <v>4500000000</v>
      </c>
    </row>
    <row r="197" spans="1:12" ht="15.75" x14ac:dyDescent="0.25">
      <c r="A197" s="15">
        <v>66</v>
      </c>
      <c r="B197" s="15">
        <v>2015</v>
      </c>
      <c r="C197" s="15" t="s">
        <v>490</v>
      </c>
      <c r="D197" s="15" t="s">
        <v>491</v>
      </c>
      <c r="E197" s="21">
        <v>0</v>
      </c>
      <c r="F197" s="11">
        <f t="shared" si="8"/>
        <v>8.9152547323311459E-4</v>
      </c>
      <c r="G197" s="12">
        <f t="shared" si="7"/>
        <v>8.0707181008266557E-2</v>
      </c>
      <c r="H197" s="60">
        <v>385953128</v>
      </c>
      <c r="I197" s="60">
        <v>432913180372</v>
      </c>
      <c r="J197" s="62">
        <v>260</v>
      </c>
      <c r="K197" s="60">
        <v>242974314739</v>
      </c>
      <c r="L197" s="47">
        <v>75422200</v>
      </c>
    </row>
    <row r="198" spans="1:12" ht="15.75" x14ac:dyDescent="0.25">
      <c r="A198" s="15"/>
      <c r="B198" s="15">
        <v>2016</v>
      </c>
      <c r="C198" s="15" t="s">
        <v>490</v>
      </c>
      <c r="D198" s="15" t="s">
        <v>491</v>
      </c>
      <c r="E198" s="21">
        <v>0</v>
      </c>
      <c r="F198" s="11">
        <f t="shared" si="8"/>
        <v>1.9883333934539484E-3</v>
      </c>
      <c r="G198" s="12">
        <f t="shared" si="7"/>
        <v>0.11126870501800087</v>
      </c>
      <c r="H198" s="60">
        <v>860775733</v>
      </c>
      <c r="I198" s="60">
        <v>432913180372</v>
      </c>
      <c r="J198" s="62">
        <v>360</v>
      </c>
      <c r="K198" s="60">
        <v>244021820831</v>
      </c>
      <c r="L198" s="47">
        <v>75422200</v>
      </c>
    </row>
    <row r="199" spans="1:12" ht="15.75" x14ac:dyDescent="0.25">
      <c r="A199" s="15"/>
      <c r="B199" s="15">
        <v>2017</v>
      </c>
      <c r="C199" s="15" t="s">
        <v>490</v>
      </c>
      <c r="D199" s="15" t="s">
        <v>491</v>
      </c>
      <c r="E199" s="21">
        <v>0</v>
      </c>
      <c r="F199" s="11">
        <f t="shared" si="8"/>
        <v>2.4909999071516752E-3</v>
      </c>
      <c r="G199" s="12">
        <f t="shared" si="7"/>
        <v>7.0114893625731811E-2</v>
      </c>
      <c r="H199" s="60">
        <v>1062124056</v>
      </c>
      <c r="I199" s="60">
        <v>426384622878</v>
      </c>
      <c r="J199" s="62">
        <v>228</v>
      </c>
      <c r="K199" s="60">
        <v>245258328306</v>
      </c>
      <c r="L199" s="47">
        <v>75422200</v>
      </c>
    </row>
    <row r="200" spans="1:12" ht="15.75" x14ac:dyDescent="0.25">
      <c r="A200" s="15">
        <v>67</v>
      </c>
      <c r="B200" s="15">
        <v>2015</v>
      </c>
      <c r="C200" s="35" t="s">
        <v>492</v>
      </c>
      <c r="D200" s="35" t="s">
        <v>493</v>
      </c>
      <c r="E200" s="21">
        <v>0</v>
      </c>
      <c r="F200" s="11">
        <f t="shared" si="8"/>
        <v>0.37201687609206519</v>
      </c>
      <c r="G200" s="12">
        <f t="shared" si="7"/>
        <v>58.481240263829505</v>
      </c>
      <c r="H200" s="60">
        <v>5851805000000</v>
      </c>
      <c r="I200" s="60">
        <v>15729945000000</v>
      </c>
      <c r="J200" s="62">
        <v>37000</v>
      </c>
      <c r="K200" s="60">
        <v>4827360000000</v>
      </c>
      <c r="L200" s="47">
        <v>7630000000</v>
      </c>
    </row>
    <row r="201" spans="1:12" ht="15.75" x14ac:dyDescent="0.25">
      <c r="A201" s="15"/>
      <c r="B201" s="15">
        <v>2016</v>
      </c>
      <c r="C201" s="35" t="s">
        <v>492</v>
      </c>
      <c r="D201" s="35" t="s">
        <v>493</v>
      </c>
      <c r="E201" s="21">
        <v>0</v>
      </c>
      <c r="F201" s="11">
        <f t="shared" si="8"/>
        <v>0.38163074151296794</v>
      </c>
      <c r="G201" s="12">
        <f t="shared" si="7"/>
        <v>62.931072232857979</v>
      </c>
      <c r="H201" s="60">
        <v>6390672000000</v>
      </c>
      <c r="I201" s="60">
        <v>16745695000000</v>
      </c>
      <c r="J201" s="62">
        <v>38800</v>
      </c>
      <c r="K201" s="60">
        <v>4704258000000</v>
      </c>
      <c r="L201" s="47">
        <v>7630000000</v>
      </c>
    </row>
    <row r="202" spans="1:12" ht="15.75" x14ac:dyDescent="0.25">
      <c r="A202" s="15"/>
      <c r="B202" s="15">
        <v>2017</v>
      </c>
      <c r="C202" s="35" t="s">
        <v>492</v>
      </c>
      <c r="D202" s="35" t="s">
        <v>493</v>
      </c>
      <c r="E202" s="21">
        <v>0</v>
      </c>
      <c r="F202" s="11">
        <f t="shared" si="8"/>
        <v>0.37048603561130289</v>
      </c>
      <c r="G202" s="12">
        <f t="shared" si="7"/>
        <v>82.444425200661541</v>
      </c>
      <c r="H202" s="60">
        <v>7004562000000</v>
      </c>
      <c r="I202" s="60">
        <v>18906413000000</v>
      </c>
      <c r="J202" s="62">
        <v>55900</v>
      </c>
      <c r="K202" s="60">
        <v>5173388000000</v>
      </c>
      <c r="L202" s="47">
        <v>7630000000</v>
      </c>
    </row>
    <row r="203" spans="1:12" ht="15.75" x14ac:dyDescent="0.25">
      <c r="A203" s="15">
        <v>68</v>
      </c>
      <c r="B203" s="15">
        <v>2015</v>
      </c>
      <c r="C203" s="15" t="s">
        <v>494</v>
      </c>
      <c r="D203" s="15" t="s">
        <v>495</v>
      </c>
      <c r="E203" s="21">
        <v>0</v>
      </c>
      <c r="F203" s="64">
        <f t="shared" si="8"/>
        <v>1.8038010338118366E-4</v>
      </c>
      <c r="G203" s="12">
        <f t="shared" si="7"/>
        <v>0.31962854094485343</v>
      </c>
      <c r="H203" s="60">
        <v>277107966</v>
      </c>
      <c r="I203" s="60">
        <v>1536244634556</v>
      </c>
      <c r="J203" s="62">
        <v>196</v>
      </c>
      <c r="K203" s="60">
        <v>509652927872</v>
      </c>
      <c r="L203" s="47">
        <v>831120519</v>
      </c>
    </row>
    <row r="204" spans="1:12" ht="15.75" x14ac:dyDescent="0.25">
      <c r="A204" s="15"/>
      <c r="B204" s="15">
        <v>2016</v>
      </c>
      <c r="C204" s="15" t="s">
        <v>494</v>
      </c>
      <c r="D204" s="15" t="s">
        <v>495</v>
      </c>
      <c r="E204" s="21">
        <v>0</v>
      </c>
      <c r="F204" s="11">
        <f t="shared" si="8"/>
        <v>9.5938679380237174E-2</v>
      </c>
      <c r="G204" s="12">
        <f t="shared" si="7"/>
        <v>0.36397976092857665</v>
      </c>
      <c r="H204" s="60">
        <v>160045873393</v>
      </c>
      <c r="I204" s="60">
        <v>1668210094478</v>
      </c>
      <c r="J204" s="62">
        <v>293</v>
      </c>
      <c r="K204" s="60">
        <v>669043551888</v>
      </c>
      <c r="L204" s="47">
        <v>831120519</v>
      </c>
    </row>
    <row r="205" spans="1:12" ht="15.75" x14ac:dyDescent="0.25">
      <c r="A205" s="15"/>
      <c r="B205" s="15">
        <v>2017</v>
      </c>
      <c r="C205" s="15" t="s">
        <v>494</v>
      </c>
      <c r="D205" s="15" t="s">
        <v>495</v>
      </c>
      <c r="E205" s="21">
        <v>0</v>
      </c>
      <c r="F205" s="11">
        <f t="shared" si="8"/>
        <v>8.1997000620171762E-2</v>
      </c>
      <c r="G205" s="12">
        <f t="shared" si="7"/>
        <v>1.592571533120626</v>
      </c>
      <c r="H205" s="60">
        <v>166204959339</v>
      </c>
      <c r="I205" s="60">
        <v>2026963889922</v>
      </c>
      <c r="J205" s="62">
        <v>312</v>
      </c>
      <c r="K205" s="60">
        <v>814122306393</v>
      </c>
      <c r="L205" s="47">
        <v>4155602595</v>
      </c>
    </row>
    <row r="206" spans="1:12" ht="15.75" x14ac:dyDescent="0.25">
      <c r="A206" s="15">
        <v>69</v>
      </c>
      <c r="B206" s="15">
        <v>2015</v>
      </c>
      <c r="C206" s="15" t="s">
        <v>496</v>
      </c>
      <c r="D206" s="15" t="s">
        <v>497</v>
      </c>
      <c r="E206" s="21">
        <v>1</v>
      </c>
      <c r="F206" s="11">
        <f t="shared" si="8"/>
        <v>-3.5390914728026614E-2</v>
      </c>
      <c r="G206" s="12">
        <f t="shared" si="7"/>
        <v>3.5532032855538023</v>
      </c>
      <c r="H206" s="60">
        <v>-9880781293</v>
      </c>
      <c r="I206" s="60">
        <v>279189768587</v>
      </c>
      <c r="J206" s="62">
        <v>800</v>
      </c>
      <c r="K206" s="60">
        <v>150399520729</v>
      </c>
      <c r="L206" s="47">
        <v>668000089</v>
      </c>
    </row>
    <row r="207" spans="1:12" ht="15.75" x14ac:dyDescent="0.25">
      <c r="A207" s="15"/>
      <c r="B207" s="15">
        <v>2016</v>
      </c>
      <c r="C207" s="15" t="s">
        <v>496</v>
      </c>
      <c r="D207" s="15" t="s">
        <v>497</v>
      </c>
      <c r="E207" s="21">
        <v>1</v>
      </c>
      <c r="F207" s="11">
        <f t="shared" si="8"/>
        <v>-3.9008483508602941E-2</v>
      </c>
      <c r="G207" s="12">
        <f t="shared" si="7"/>
        <v>3.951509766995597</v>
      </c>
      <c r="H207" s="60">
        <v>-10932426503</v>
      </c>
      <c r="I207" s="60">
        <v>280257664992</v>
      </c>
      <c r="J207" s="62">
        <v>840</v>
      </c>
      <c r="K207" s="60">
        <v>142001439411</v>
      </c>
      <c r="L207" s="47">
        <v>668000089</v>
      </c>
    </row>
    <row r="208" spans="1:12" ht="15.75" x14ac:dyDescent="0.25">
      <c r="A208" s="15"/>
      <c r="B208" s="15">
        <v>2017</v>
      </c>
      <c r="C208" s="15" t="s">
        <v>496</v>
      </c>
      <c r="D208" s="15" t="s">
        <v>497</v>
      </c>
      <c r="E208" s="21">
        <v>1</v>
      </c>
      <c r="F208" s="11">
        <f t="shared" si="8"/>
        <v>-4.7769294271859296E-2</v>
      </c>
      <c r="G208" s="12">
        <f t="shared" si="7"/>
        <v>5.0720329178694445</v>
      </c>
      <c r="H208" s="60">
        <v>-14500028420</v>
      </c>
      <c r="I208" s="60">
        <v>303542864533</v>
      </c>
      <c r="J208" s="62">
        <v>965</v>
      </c>
      <c r="K208" s="60">
        <v>127093040665</v>
      </c>
      <c r="L208" s="47">
        <v>668000089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67"/>
  <sheetViews>
    <sheetView zoomScale="80" zoomScaleNormal="80" workbookViewId="0">
      <pane xSplit="4" ySplit="1" topLeftCell="E343" activePane="bottomRight" state="frozen"/>
      <selection pane="topRight" activeCell="E1" sqref="E1"/>
      <selection pane="bottomLeft" activeCell="A2" sqref="A2"/>
      <selection pane="bottomRight" activeCell="B2" sqref="B2:G367"/>
    </sheetView>
  </sheetViews>
  <sheetFormatPr defaultColWidth="21.5703125" defaultRowHeight="15.75" x14ac:dyDescent="0.25"/>
  <cols>
    <col min="1" max="1" width="5" style="13" bestFit="1" customWidth="1"/>
    <col min="2" max="2" width="8.140625" style="13" bestFit="1" customWidth="1"/>
    <col min="3" max="3" width="11.5703125" style="37" bestFit="1" customWidth="1"/>
    <col min="4" max="4" width="48.7109375" style="13" bestFit="1" customWidth="1"/>
    <col min="5" max="5" width="14.5703125" style="38" bestFit="1" customWidth="1"/>
    <col min="6" max="6" width="9.42578125" style="13" bestFit="1" customWidth="1"/>
    <col min="7" max="7" width="15.140625" style="13" bestFit="1" customWidth="1"/>
    <col min="8" max="8" width="19.28515625" style="13" bestFit="1" customWidth="1"/>
    <col min="9" max="9" width="21.5703125" style="13" bestFit="1" customWidth="1"/>
    <col min="10" max="10" width="29.7109375" style="13" bestFit="1" customWidth="1"/>
    <col min="11" max="11" width="21.5703125" style="13" bestFit="1" customWidth="1"/>
    <col min="12" max="12" width="24.5703125" style="13" bestFit="1" customWidth="1"/>
    <col min="13" max="16384" width="21.5703125" style="3"/>
  </cols>
  <sheetData>
    <row r="1" spans="1:12" x14ac:dyDescent="0.25">
      <c r="A1" s="4" t="s">
        <v>0</v>
      </c>
      <c r="B1" s="4" t="s">
        <v>538</v>
      </c>
      <c r="C1" s="4" t="s">
        <v>539</v>
      </c>
      <c r="D1" s="4" t="s">
        <v>1</v>
      </c>
      <c r="E1" s="18" t="s">
        <v>2</v>
      </c>
      <c r="F1" s="5" t="s">
        <v>541</v>
      </c>
      <c r="G1" s="4" t="s">
        <v>542</v>
      </c>
      <c r="H1" s="19" t="s">
        <v>537</v>
      </c>
      <c r="I1" s="4" t="s">
        <v>570</v>
      </c>
      <c r="J1" s="4" t="s">
        <v>543</v>
      </c>
      <c r="K1" s="4" t="s">
        <v>544</v>
      </c>
      <c r="L1" s="4" t="s">
        <v>545</v>
      </c>
    </row>
    <row r="2" spans="1:12" x14ac:dyDescent="0.25">
      <c r="A2" s="15">
        <v>1</v>
      </c>
      <c r="B2" s="15">
        <v>2015</v>
      </c>
      <c r="C2" s="20" t="s">
        <v>571</v>
      </c>
      <c r="D2" s="15" t="s">
        <v>3</v>
      </c>
      <c r="E2" s="21">
        <v>0</v>
      </c>
      <c r="F2" s="11">
        <f t="shared" ref="F2:F65" si="0">H2/I2</f>
        <v>-1.7036782490525994E-3</v>
      </c>
      <c r="G2" s="12">
        <f>J2/(K2/L2)</f>
        <v>2.7966180497923863</v>
      </c>
      <c r="H2" s="22">
        <v>-117291</v>
      </c>
      <c r="I2" s="22">
        <v>68845746</v>
      </c>
      <c r="J2" s="23">
        <v>0.96</v>
      </c>
      <c r="K2" s="22">
        <v>68654352</v>
      </c>
      <c r="L2" s="24">
        <v>200000000</v>
      </c>
    </row>
    <row r="3" spans="1:12" x14ac:dyDescent="0.25">
      <c r="A3" s="15"/>
      <c r="B3" s="15">
        <v>2016</v>
      </c>
      <c r="C3" s="20" t="s">
        <v>571</v>
      </c>
      <c r="D3" s="15" t="s">
        <v>3</v>
      </c>
      <c r="E3" s="21">
        <v>0</v>
      </c>
      <c r="F3" s="11">
        <f t="shared" si="0"/>
        <v>3.9788259307548473E-4</v>
      </c>
      <c r="G3" s="12">
        <f>J3/(K3/L3)</f>
        <v>1.5126913453442736</v>
      </c>
      <c r="H3" s="22">
        <v>27421</v>
      </c>
      <c r="I3" s="22">
        <v>68917315</v>
      </c>
      <c r="J3" s="23">
        <v>0.68</v>
      </c>
      <c r="K3" s="22">
        <v>68681773</v>
      </c>
      <c r="L3" s="24">
        <v>152785770</v>
      </c>
    </row>
    <row r="4" spans="1:12" x14ac:dyDescent="0.25">
      <c r="A4" s="15"/>
      <c r="B4" s="15">
        <v>2017</v>
      </c>
      <c r="C4" s="20" t="s">
        <v>571</v>
      </c>
      <c r="D4" s="15" t="s">
        <v>3</v>
      </c>
      <c r="E4" s="21">
        <v>0</v>
      </c>
      <c r="F4" s="11">
        <f t="shared" si="0"/>
        <v>-2.127030614718839E-3</v>
      </c>
      <c r="G4" s="12">
        <f t="shared" ref="G4:G65" si="1">J4/(K4/L4)</f>
        <v>17.834287723414629</v>
      </c>
      <c r="H4" s="22">
        <v>-146030</v>
      </c>
      <c r="I4" s="22">
        <v>68654395</v>
      </c>
      <c r="J4" s="23">
        <v>8</v>
      </c>
      <c r="K4" s="22">
        <v>68535743</v>
      </c>
      <c r="L4" s="24">
        <v>152785770</v>
      </c>
    </row>
    <row r="5" spans="1:12" x14ac:dyDescent="0.25">
      <c r="A5" s="15">
        <v>2</v>
      </c>
      <c r="B5" s="15">
        <v>2015</v>
      </c>
      <c r="C5" s="20">
        <v>5198</v>
      </c>
      <c r="D5" s="15" t="s">
        <v>5</v>
      </c>
      <c r="E5" s="21">
        <v>0</v>
      </c>
      <c r="F5" s="11">
        <f t="shared" si="0"/>
        <v>1.2720809629704875E-3</v>
      </c>
      <c r="G5" s="12">
        <f t="shared" si="1"/>
        <v>0.79754857494519094</v>
      </c>
      <c r="H5" s="22">
        <v>115010</v>
      </c>
      <c r="I5" s="22">
        <v>90410912</v>
      </c>
      <c r="J5" s="23">
        <v>0.4</v>
      </c>
      <c r="K5" s="22">
        <v>90276633</v>
      </c>
      <c r="L5" s="24">
        <v>180000000</v>
      </c>
    </row>
    <row r="6" spans="1:12" x14ac:dyDescent="0.25">
      <c r="A6" s="15"/>
      <c r="B6" s="15">
        <v>2016</v>
      </c>
      <c r="C6" s="20">
        <v>5199</v>
      </c>
      <c r="D6" s="15" t="s">
        <v>5</v>
      </c>
      <c r="E6" s="21">
        <v>0</v>
      </c>
      <c r="F6" s="11">
        <f t="shared" si="0"/>
        <v>9.8922896846657428E-4</v>
      </c>
      <c r="G6" s="12">
        <f t="shared" si="1"/>
        <v>0.88639290287224171</v>
      </c>
      <c r="H6" s="22">
        <v>89614</v>
      </c>
      <c r="I6" s="22">
        <v>90589745</v>
      </c>
      <c r="J6" s="23">
        <v>0.44500000000000001</v>
      </c>
      <c r="K6" s="22">
        <v>90366247</v>
      </c>
      <c r="L6" s="24">
        <v>180000000</v>
      </c>
    </row>
    <row r="7" spans="1:12" x14ac:dyDescent="0.25">
      <c r="A7" s="15"/>
      <c r="B7" s="15">
        <v>2017</v>
      </c>
      <c r="C7" s="20">
        <v>5200</v>
      </c>
      <c r="D7" s="15" t="s">
        <v>5</v>
      </c>
      <c r="E7" s="21">
        <v>0</v>
      </c>
      <c r="F7" s="11">
        <f t="shared" si="0"/>
        <v>7.7171335885084817E-4</v>
      </c>
      <c r="G7" s="12">
        <f t="shared" si="1"/>
        <v>0.95536952559854593</v>
      </c>
      <c r="H7" s="22">
        <v>69964</v>
      </c>
      <c r="I7" s="22">
        <v>90660605</v>
      </c>
      <c r="J7" s="23">
        <v>0.48</v>
      </c>
      <c r="K7" s="22">
        <v>90436211</v>
      </c>
      <c r="L7" s="24">
        <v>180000000</v>
      </c>
    </row>
    <row r="8" spans="1:12" x14ac:dyDescent="0.25">
      <c r="A8" s="15">
        <v>3</v>
      </c>
      <c r="B8" s="15">
        <v>2015</v>
      </c>
      <c r="C8" s="20" t="s">
        <v>572</v>
      </c>
      <c r="D8" s="15" t="s">
        <v>6</v>
      </c>
      <c r="E8" s="21">
        <v>0</v>
      </c>
      <c r="F8" s="11">
        <f t="shared" si="0"/>
        <v>5.2042274322831655E-3</v>
      </c>
      <c r="G8" s="12">
        <f t="shared" si="1"/>
        <v>0.34481141682805033</v>
      </c>
      <c r="H8" s="22">
        <v>643322</v>
      </c>
      <c r="I8" s="22">
        <v>123615274</v>
      </c>
      <c r="J8" s="23">
        <v>0.31</v>
      </c>
      <c r="K8" s="22">
        <v>118561162</v>
      </c>
      <c r="L8" s="24">
        <v>131874975</v>
      </c>
    </row>
    <row r="9" spans="1:12" x14ac:dyDescent="0.25">
      <c r="A9" s="15"/>
      <c r="B9" s="15">
        <v>2016</v>
      </c>
      <c r="C9" s="20" t="s">
        <v>572</v>
      </c>
      <c r="D9" s="15" t="s">
        <v>6</v>
      </c>
      <c r="E9" s="21">
        <v>0</v>
      </c>
      <c r="F9" s="11">
        <f t="shared" si="0"/>
        <v>6.8238259317591971E-3</v>
      </c>
      <c r="G9" s="12">
        <f t="shared" si="1"/>
        <v>0.42911442494906721</v>
      </c>
      <c r="H9" s="22">
        <v>1014079</v>
      </c>
      <c r="I9" s="22">
        <v>148608568</v>
      </c>
      <c r="J9" s="23">
        <v>0.44</v>
      </c>
      <c r="K9" s="22">
        <v>135220318</v>
      </c>
      <c r="L9" s="24">
        <v>131874975</v>
      </c>
    </row>
    <row r="10" spans="1:12" x14ac:dyDescent="0.25">
      <c r="A10" s="15"/>
      <c r="B10" s="15">
        <v>2017</v>
      </c>
      <c r="C10" s="20" t="s">
        <v>572</v>
      </c>
      <c r="D10" s="15" t="s">
        <v>6</v>
      </c>
      <c r="E10" s="21">
        <v>0</v>
      </c>
      <c r="F10" s="11">
        <f t="shared" si="0"/>
        <v>0.11112124623201682</v>
      </c>
      <c r="G10" s="12">
        <f t="shared" si="1"/>
        <v>0.39500678138847845</v>
      </c>
      <c r="H10" s="22">
        <v>16659156</v>
      </c>
      <c r="I10" s="22">
        <v>149918729</v>
      </c>
      <c r="J10" s="23">
        <v>0.39</v>
      </c>
      <c r="K10" s="22">
        <v>142552665</v>
      </c>
      <c r="L10" s="24">
        <v>144382742</v>
      </c>
    </row>
    <row r="11" spans="1:12" x14ac:dyDescent="0.25">
      <c r="A11" s="15">
        <v>4</v>
      </c>
      <c r="B11" s="15">
        <v>2015</v>
      </c>
      <c r="C11" s="20" t="s">
        <v>4</v>
      </c>
      <c r="D11" s="15" t="s">
        <v>7</v>
      </c>
      <c r="E11" s="21">
        <v>0</v>
      </c>
      <c r="F11" s="11">
        <f t="shared" si="0"/>
        <v>6.1190010953858211E-2</v>
      </c>
      <c r="G11" s="12">
        <f t="shared" si="1"/>
        <v>0.79174324418567699</v>
      </c>
      <c r="H11" s="22">
        <v>7057667</v>
      </c>
      <c r="I11" s="22">
        <v>115340182</v>
      </c>
      <c r="J11" s="23">
        <v>1.1000000000000001</v>
      </c>
      <c r="K11" s="22">
        <v>105792798</v>
      </c>
      <c r="L11" s="24">
        <v>76146121</v>
      </c>
    </row>
    <row r="12" spans="1:12" x14ac:dyDescent="0.25">
      <c r="A12" s="15"/>
      <c r="B12" s="15">
        <v>2016</v>
      </c>
      <c r="C12" s="20" t="s">
        <v>4</v>
      </c>
      <c r="D12" s="15" t="s">
        <v>7</v>
      </c>
      <c r="E12" s="21">
        <v>0</v>
      </c>
      <c r="F12" s="11">
        <f t="shared" si="0"/>
        <v>6.7429330070344726E-2</v>
      </c>
      <c r="G12" s="12">
        <f t="shared" si="1"/>
        <v>1.9152289707559889</v>
      </c>
      <c r="H12" s="22">
        <v>7387233</v>
      </c>
      <c r="I12" s="22">
        <v>109555189</v>
      </c>
      <c r="J12" s="23">
        <v>0.69</v>
      </c>
      <c r="K12" s="22">
        <v>109732725</v>
      </c>
      <c r="L12" s="24">
        <v>304584484</v>
      </c>
    </row>
    <row r="13" spans="1:12" x14ac:dyDescent="0.25">
      <c r="A13" s="15"/>
      <c r="B13" s="15">
        <v>2017</v>
      </c>
      <c r="C13" s="20" t="s">
        <v>4</v>
      </c>
      <c r="D13" s="15" t="s">
        <v>7</v>
      </c>
      <c r="E13" s="21">
        <v>0</v>
      </c>
      <c r="F13" s="11">
        <f t="shared" si="0"/>
        <v>5.3371369125686151E-2</v>
      </c>
      <c r="G13" s="12">
        <f t="shared" si="1"/>
        <v>1.6748432962045272</v>
      </c>
      <c r="H13" s="22">
        <v>5834063</v>
      </c>
      <c r="I13" s="22">
        <v>109310724</v>
      </c>
      <c r="J13" s="23">
        <v>0.6</v>
      </c>
      <c r="K13" s="22">
        <v>109115098</v>
      </c>
      <c r="L13" s="24">
        <v>304584484</v>
      </c>
    </row>
    <row r="14" spans="1:12" x14ac:dyDescent="0.25">
      <c r="A14" s="15">
        <v>5</v>
      </c>
      <c r="B14" s="15">
        <v>2015</v>
      </c>
      <c r="C14" s="20" t="s">
        <v>8</v>
      </c>
      <c r="D14" s="15" t="s">
        <v>9</v>
      </c>
      <c r="E14" s="21">
        <v>0</v>
      </c>
      <c r="F14" s="11">
        <f t="shared" si="0"/>
        <v>4.1914901117495684E-2</v>
      </c>
      <c r="G14" s="12">
        <f t="shared" si="1"/>
        <v>0.34123686716381862</v>
      </c>
      <c r="H14" s="22">
        <v>16646000</v>
      </c>
      <c r="I14" s="22">
        <v>397138000</v>
      </c>
      <c r="J14" s="23">
        <v>0.4</v>
      </c>
      <c r="K14" s="22">
        <v>256662000</v>
      </c>
      <c r="L14" s="24">
        <v>218956342</v>
      </c>
    </row>
    <row r="15" spans="1:12" x14ac:dyDescent="0.25">
      <c r="A15" s="15"/>
      <c r="B15" s="15">
        <v>2016</v>
      </c>
      <c r="C15" s="20" t="s">
        <v>8</v>
      </c>
      <c r="D15" s="15" t="s">
        <v>9</v>
      </c>
      <c r="E15" s="21">
        <v>0</v>
      </c>
      <c r="F15" s="11">
        <f t="shared" si="0"/>
        <v>5.2343557296835293E-3</v>
      </c>
      <c r="G15" s="12">
        <f t="shared" si="1"/>
        <v>0.27980340872919063</v>
      </c>
      <c r="H15" s="22">
        <v>1825000</v>
      </c>
      <c r="I15" s="22">
        <v>348658000</v>
      </c>
      <c r="J15" s="23">
        <v>0.33</v>
      </c>
      <c r="K15" s="22">
        <v>258237000</v>
      </c>
      <c r="L15" s="24">
        <v>218956342</v>
      </c>
    </row>
    <row r="16" spans="1:12" x14ac:dyDescent="0.25">
      <c r="A16" s="15"/>
      <c r="B16" s="15">
        <v>2017</v>
      </c>
      <c r="C16" s="20" t="s">
        <v>8</v>
      </c>
      <c r="D16" s="15" t="s">
        <v>9</v>
      </c>
      <c r="E16" s="21">
        <v>0</v>
      </c>
      <c r="F16" s="11">
        <f t="shared" si="0"/>
        <v>2.4188454879071338E-2</v>
      </c>
      <c r="G16" s="12">
        <f t="shared" si="1"/>
        <v>0.43459011953892135</v>
      </c>
      <c r="H16" s="22">
        <v>8885000</v>
      </c>
      <c r="I16" s="22">
        <v>367324000</v>
      </c>
      <c r="J16" s="23">
        <v>0.53</v>
      </c>
      <c r="K16" s="22">
        <v>267026000</v>
      </c>
      <c r="L16" s="24">
        <v>218956342</v>
      </c>
    </row>
    <row r="17" spans="1:12" x14ac:dyDescent="0.25">
      <c r="A17" s="15">
        <v>6</v>
      </c>
      <c r="B17" s="15">
        <v>2015</v>
      </c>
      <c r="C17" s="20" t="s">
        <v>10</v>
      </c>
      <c r="D17" s="15" t="s">
        <v>11</v>
      </c>
      <c r="E17" s="21">
        <v>1</v>
      </c>
      <c r="F17" s="11">
        <f t="shared" si="0"/>
        <v>-1.0639991737599944E-3</v>
      </c>
      <c r="G17" s="12">
        <f t="shared" si="1"/>
        <v>0.37820411169414891</v>
      </c>
      <c r="H17" s="22">
        <v>-989000</v>
      </c>
      <c r="I17" s="22">
        <v>929512000</v>
      </c>
      <c r="J17" s="23">
        <v>0.67</v>
      </c>
      <c r="K17" s="22">
        <v>925993000</v>
      </c>
      <c r="L17" s="24">
        <v>522708000</v>
      </c>
    </row>
    <row r="18" spans="1:12" x14ac:dyDescent="0.25">
      <c r="A18" s="15"/>
      <c r="B18" s="15">
        <v>2016</v>
      </c>
      <c r="C18" s="20" t="s">
        <v>10</v>
      </c>
      <c r="D18" s="15" t="s">
        <v>11</v>
      </c>
      <c r="E18" s="21">
        <v>1</v>
      </c>
      <c r="F18" s="11">
        <f t="shared" si="0"/>
        <v>-2.5799335484322466E-3</v>
      </c>
      <c r="G18" s="12">
        <f t="shared" si="1"/>
        <v>1.2639543555105484</v>
      </c>
      <c r="H18" s="22">
        <v>-2470000</v>
      </c>
      <c r="I18" s="22">
        <v>957389000</v>
      </c>
      <c r="J18" s="23">
        <v>2.17</v>
      </c>
      <c r="K18" s="22">
        <v>897633000</v>
      </c>
      <c r="L18" s="24">
        <v>522842000</v>
      </c>
    </row>
    <row r="19" spans="1:12" x14ac:dyDescent="0.25">
      <c r="A19" s="15"/>
      <c r="B19" s="15">
        <v>2017</v>
      </c>
      <c r="C19" s="20" t="s">
        <v>10</v>
      </c>
      <c r="D19" s="15" t="s">
        <v>11</v>
      </c>
      <c r="E19" s="21">
        <v>1</v>
      </c>
      <c r="F19" s="11">
        <f t="shared" si="0"/>
        <v>4.7561877583689002E-2</v>
      </c>
      <c r="G19" s="12">
        <f t="shared" si="1"/>
        <v>2.3118455003426699</v>
      </c>
      <c r="H19" s="22">
        <v>45400000</v>
      </c>
      <c r="I19" s="22">
        <v>954546000</v>
      </c>
      <c r="J19" s="23">
        <v>3.86</v>
      </c>
      <c r="K19" s="22">
        <v>898824000</v>
      </c>
      <c r="L19" s="24">
        <v>538327000</v>
      </c>
    </row>
    <row r="20" spans="1:12" x14ac:dyDescent="0.25">
      <c r="A20" s="15">
        <v>7</v>
      </c>
      <c r="B20" s="15">
        <v>2015</v>
      </c>
      <c r="C20" s="20" t="s">
        <v>12</v>
      </c>
      <c r="D20" s="15" t="s">
        <v>13</v>
      </c>
      <c r="E20" s="21">
        <v>0</v>
      </c>
      <c r="F20" s="11">
        <f t="shared" si="0"/>
        <v>6.1357789410344692E-2</v>
      </c>
      <c r="G20" s="12">
        <f t="shared" si="1"/>
        <v>1.3828612873094352</v>
      </c>
      <c r="H20" s="22">
        <v>7136047</v>
      </c>
      <c r="I20" s="22">
        <v>116302218</v>
      </c>
      <c r="J20" s="23">
        <v>1.39</v>
      </c>
      <c r="K20" s="22">
        <v>113457694</v>
      </c>
      <c r="L20" s="24">
        <v>112875002</v>
      </c>
    </row>
    <row r="21" spans="1:12" x14ac:dyDescent="0.25">
      <c r="A21" s="15"/>
      <c r="B21" s="15">
        <v>2016</v>
      </c>
      <c r="C21" s="20" t="s">
        <v>12</v>
      </c>
      <c r="D21" s="15" t="s">
        <v>13</v>
      </c>
      <c r="E21" s="21">
        <v>0</v>
      </c>
      <c r="F21" s="11">
        <f t="shared" si="0"/>
        <v>6.1664408993011746E-2</v>
      </c>
      <c r="G21" s="12">
        <f t="shared" si="1"/>
        <v>0.87573775050051206</v>
      </c>
      <c r="H21" s="22">
        <v>7171595</v>
      </c>
      <c r="I21" s="22">
        <v>116300393</v>
      </c>
      <c r="J21" s="23">
        <v>0.88</v>
      </c>
      <c r="K21" s="22">
        <v>113424369</v>
      </c>
      <c r="L21" s="24">
        <v>112875002</v>
      </c>
    </row>
    <row r="22" spans="1:12" x14ac:dyDescent="0.25">
      <c r="A22" s="15"/>
      <c r="B22" s="15">
        <v>2017</v>
      </c>
      <c r="C22" s="20" t="s">
        <v>12</v>
      </c>
      <c r="D22" s="15" t="s">
        <v>13</v>
      </c>
      <c r="E22" s="21">
        <v>0</v>
      </c>
      <c r="F22" s="11">
        <f t="shared" si="0"/>
        <v>2.9515102379476847E-2</v>
      </c>
      <c r="G22" s="12">
        <f t="shared" si="1"/>
        <v>0.93449080528088468</v>
      </c>
      <c r="H22" s="22">
        <v>3441420</v>
      </c>
      <c r="I22" s="22">
        <v>116598613</v>
      </c>
      <c r="J22" s="23">
        <v>0.94</v>
      </c>
      <c r="K22" s="22">
        <v>113540445</v>
      </c>
      <c r="L22" s="24">
        <v>112875002</v>
      </c>
    </row>
    <row r="23" spans="1:12" x14ac:dyDescent="0.25">
      <c r="A23" s="15">
        <v>8</v>
      </c>
      <c r="B23" s="15">
        <v>2015</v>
      </c>
      <c r="C23" s="20" t="s">
        <v>14</v>
      </c>
      <c r="D23" s="15" t="s">
        <v>15</v>
      </c>
      <c r="E23" s="21">
        <v>0</v>
      </c>
      <c r="F23" s="11">
        <f t="shared" si="0"/>
        <v>8.1252312145670288E-2</v>
      </c>
      <c r="G23" s="12">
        <f t="shared" si="1"/>
        <v>1.1589115746159793</v>
      </c>
      <c r="H23" s="22">
        <v>5486909</v>
      </c>
      <c r="I23" s="22">
        <v>67529266</v>
      </c>
      <c r="J23" s="23">
        <v>0.65</v>
      </c>
      <c r="K23" s="22">
        <v>67304531</v>
      </c>
      <c r="L23" s="24">
        <v>120000000</v>
      </c>
    </row>
    <row r="24" spans="1:12" x14ac:dyDescent="0.25">
      <c r="A24" s="15"/>
      <c r="B24" s="15">
        <v>2016</v>
      </c>
      <c r="C24" s="20" t="s">
        <v>14</v>
      </c>
      <c r="D24" s="15" t="s">
        <v>15</v>
      </c>
      <c r="E24" s="21">
        <v>0</v>
      </c>
      <c r="F24" s="11">
        <f t="shared" si="0"/>
        <v>9.7886986278875772E-3</v>
      </c>
      <c r="G24" s="12">
        <f t="shared" si="1"/>
        <v>1.8208191356442818</v>
      </c>
      <c r="H24" s="22">
        <v>640829</v>
      </c>
      <c r="I24" s="22">
        <v>65466210</v>
      </c>
      <c r="J24" s="23">
        <v>0.99</v>
      </c>
      <c r="K24" s="22">
        <v>65245360</v>
      </c>
      <c r="L24" s="24">
        <v>120000000</v>
      </c>
    </row>
    <row r="25" spans="1:12" x14ac:dyDescent="0.25">
      <c r="A25" s="15"/>
      <c r="B25" s="15">
        <v>2017</v>
      </c>
      <c r="C25" s="20" t="s">
        <v>14</v>
      </c>
      <c r="D25" s="15" t="s">
        <v>15</v>
      </c>
      <c r="E25" s="21">
        <v>0</v>
      </c>
      <c r="F25" s="11">
        <f t="shared" si="0"/>
        <v>5.0069944581684789E-2</v>
      </c>
      <c r="G25" s="12">
        <f t="shared" si="1"/>
        <v>1.5730140150633074</v>
      </c>
      <c r="H25" s="22">
        <v>3373093</v>
      </c>
      <c r="I25" s="22">
        <v>67367620</v>
      </c>
      <c r="J25" s="23">
        <v>0.88</v>
      </c>
      <c r="K25" s="22">
        <v>67132269</v>
      </c>
      <c r="L25" s="24">
        <v>120000000</v>
      </c>
    </row>
    <row r="26" spans="1:12" x14ac:dyDescent="0.25">
      <c r="A26" s="15">
        <v>9</v>
      </c>
      <c r="B26" s="15">
        <v>2015</v>
      </c>
      <c r="C26" s="20" t="s">
        <v>16</v>
      </c>
      <c r="D26" s="15" t="s">
        <v>17</v>
      </c>
      <c r="E26" s="21">
        <v>0</v>
      </c>
      <c r="F26" s="11">
        <f t="shared" si="0"/>
        <v>0.22115232289542136</v>
      </c>
      <c r="G26" s="12">
        <f t="shared" si="1"/>
        <v>2.5865488443068414</v>
      </c>
      <c r="H26" s="22">
        <v>6713351</v>
      </c>
      <c r="I26" s="22">
        <v>30356231</v>
      </c>
      <c r="J26" s="23">
        <v>0.28000000000000003</v>
      </c>
      <c r="K26" s="22">
        <v>28551004</v>
      </c>
      <c r="L26" s="24">
        <v>263744880</v>
      </c>
    </row>
    <row r="27" spans="1:12" x14ac:dyDescent="0.25">
      <c r="A27" s="15"/>
      <c r="B27" s="15">
        <v>2016</v>
      </c>
      <c r="C27" s="20" t="s">
        <v>16</v>
      </c>
      <c r="D27" s="15" t="s">
        <v>17</v>
      </c>
      <c r="E27" s="21">
        <v>0</v>
      </c>
      <c r="F27" s="11">
        <f t="shared" si="0"/>
        <v>4.8949613132772442E-2</v>
      </c>
      <c r="G27" s="12">
        <f t="shared" si="1"/>
        <v>1.2539856048710367</v>
      </c>
      <c r="H27" s="22">
        <v>1783978</v>
      </c>
      <c r="I27" s="22">
        <v>36445191</v>
      </c>
      <c r="J27" s="23">
        <v>0.15</v>
      </c>
      <c r="K27" s="22">
        <v>36267268</v>
      </c>
      <c r="L27" s="24">
        <v>303190880</v>
      </c>
    </row>
    <row r="28" spans="1:12" x14ac:dyDescent="0.25">
      <c r="A28" s="15"/>
      <c r="B28" s="15">
        <v>2017</v>
      </c>
      <c r="C28" s="20" t="s">
        <v>16</v>
      </c>
      <c r="D28" s="15" t="s">
        <v>17</v>
      </c>
      <c r="E28" s="21">
        <v>0</v>
      </c>
      <c r="F28" s="11">
        <f t="shared" si="0"/>
        <v>-7.0350403092106859E-3</v>
      </c>
      <c r="G28" s="12">
        <f t="shared" si="1"/>
        <v>0.6942999613151446</v>
      </c>
      <c r="H28" s="22">
        <v>-389948</v>
      </c>
      <c r="I28" s="22">
        <v>55429391</v>
      </c>
      <c r="J28" s="23">
        <v>0.115</v>
      </c>
      <c r="K28" s="22">
        <v>55249011</v>
      </c>
      <c r="L28" s="24">
        <v>333559880</v>
      </c>
    </row>
    <row r="29" spans="1:12" x14ac:dyDescent="0.25">
      <c r="A29" s="15">
        <v>10</v>
      </c>
      <c r="B29" s="15">
        <v>2015</v>
      </c>
      <c r="C29" s="20" t="s">
        <v>18</v>
      </c>
      <c r="D29" s="15" t="s">
        <v>19</v>
      </c>
      <c r="E29" s="21">
        <v>0</v>
      </c>
      <c r="F29" s="11">
        <f t="shared" si="0"/>
        <v>2.5376304568765912E-2</v>
      </c>
      <c r="G29" s="12">
        <f t="shared" si="1"/>
        <v>0.64486220825778884</v>
      </c>
      <c r="H29" s="22">
        <v>3782239</v>
      </c>
      <c r="I29" s="22">
        <v>149046091</v>
      </c>
      <c r="J29" s="23">
        <v>0.66</v>
      </c>
      <c r="K29" s="22">
        <v>280552734</v>
      </c>
      <c r="L29" s="24">
        <v>274117963</v>
      </c>
    </row>
    <row r="30" spans="1:12" x14ac:dyDescent="0.25">
      <c r="A30" s="15"/>
      <c r="B30" s="15">
        <v>2016</v>
      </c>
      <c r="C30" s="20" t="s">
        <v>18</v>
      </c>
      <c r="D30" s="15" t="s">
        <v>19</v>
      </c>
      <c r="E30" s="21">
        <v>0</v>
      </c>
      <c r="F30" s="11">
        <f t="shared" si="0"/>
        <v>2.3446609999530025E-2</v>
      </c>
      <c r="G30" s="12">
        <f t="shared" si="1"/>
        <v>0.64212303384893643</v>
      </c>
      <c r="H30" s="22">
        <v>7156577</v>
      </c>
      <c r="I30" s="22">
        <v>305228645</v>
      </c>
      <c r="J30" s="23">
        <v>0.71499999999999997</v>
      </c>
      <c r="K30" s="22">
        <v>305228645</v>
      </c>
      <c r="L30" s="24">
        <v>274117963</v>
      </c>
    </row>
    <row r="31" spans="1:12" x14ac:dyDescent="0.25">
      <c r="A31" s="15"/>
      <c r="B31" s="15">
        <v>2017</v>
      </c>
      <c r="C31" s="20" t="s">
        <v>18</v>
      </c>
      <c r="D31" s="15" t="s">
        <v>19</v>
      </c>
      <c r="E31" s="21">
        <v>0</v>
      </c>
      <c r="F31" s="11">
        <f t="shared" si="0"/>
        <v>5.5173361665025395E-3</v>
      </c>
      <c r="G31" s="12">
        <f t="shared" si="1"/>
        <v>0.5655587563458343</v>
      </c>
      <c r="H31" s="22">
        <v>1858549</v>
      </c>
      <c r="I31" s="22">
        <v>336856219</v>
      </c>
      <c r="J31" s="23">
        <v>0.69499999999999995</v>
      </c>
      <c r="K31" s="22">
        <v>336856219</v>
      </c>
      <c r="L31" s="24">
        <v>274117963</v>
      </c>
    </row>
    <row r="32" spans="1:12" x14ac:dyDescent="0.25">
      <c r="A32" s="15">
        <v>11</v>
      </c>
      <c r="B32" s="15">
        <v>2015</v>
      </c>
      <c r="C32" s="20" t="s">
        <v>20</v>
      </c>
      <c r="D32" s="15" t="s">
        <v>21</v>
      </c>
      <c r="E32" s="21">
        <v>0</v>
      </c>
      <c r="F32" s="11">
        <f t="shared" si="0"/>
        <v>5.4417765349408041E-3</v>
      </c>
      <c r="G32" s="12">
        <f t="shared" si="1"/>
        <v>4.1856633427711536</v>
      </c>
      <c r="H32" s="22">
        <v>123151</v>
      </c>
      <c r="I32" s="22">
        <v>22630661</v>
      </c>
      <c r="J32" s="23">
        <v>0.24</v>
      </c>
      <c r="K32" s="22">
        <v>22573714</v>
      </c>
      <c r="L32" s="24">
        <v>393691530</v>
      </c>
    </row>
    <row r="33" spans="1:12" x14ac:dyDescent="0.25">
      <c r="A33" s="15"/>
      <c r="B33" s="15">
        <v>2016</v>
      </c>
      <c r="C33" s="20" t="s">
        <v>20</v>
      </c>
      <c r="D33" s="15" t="s">
        <v>21</v>
      </c>
      <c r="E33" s="21">
        <v>0</v>
      </c>
      <c r="F33" s="11">
        <f t="shared" si="0"/>
        <v>5.8435292685686232E-3</v>
      </c>
      <c r="G33" s="12">
        <f t="shared" si="1"/>
        <v>1.6362199075449821</v>
      </c>
      <c r="H33" s="22">
        <v>155262</v>
      </c>
      <c r="I33" s="22">
        <v>26569902</v>
      </c>
      <c r="J33" s="23">
        <v>0.1</v>
      </c>
      <c r="K33" s="22">
        <v>26467141</v>
      </c>
      <c r="L33" s="24">
        <v>433060630</v>
      </c>
    </row>
    <row r="34" spans="1:12" x14ac:dyDescent="0.25">
      <c r="A34" s="15"/>
      <c r="B34" s="15">
        <v>2017</v>
      </c>
      <c r="C34" s="20" t="s">
        <v>20</v>
      </c>
      <c r="D34" s="15" t="s">
        <v>21</v>
      </c>
      <c r="E34" s="21">
        <v>0</v>
      </c>
      <c r="F34" s="11">
        <f t="shared" si="0"/>
        <v>-4.9789939010380722E-2</v>
      </c>
      <c r="G34" s="12">
        <f t="shared" si="1"/>
        <v>1.6392977784852227</v>
      </c>
      <c r="H34" s="22">
        <v>-2634083</v>
      </c>
      <c r="I34" s="22">
        <v>52903921</v>
      </c>
      <c r="J34" s="23">
        <v>0.1</v>
      </c>
      <c r="K34" s="22">
        <v>52834895</v>
      </c>
      <c r="L34" s="24">
        <v>866121260</v>
      </c>
    </row>
    <row r="35" spans="1:12" x14ac:dyDescent="0.25">
      <c r="A35" s="15">
        <v>12</v>
      </c>
      <c r="B35" s="15">
        <v>2015</v>
      </c>
      <c r="C35" s="20" t="s">
        <v>22</v>
      </c>
      <c r="D35" s="15" t="s">
        <v>23</v>
      </c>
      <c r="E35" s="21">
        <v>1</v>
      </c>
      <c r="F35" s="11">
        <f t="shared" si="0"/>
        <v>-8.0512761882985107E-4</v>
      </c>
      <c r="G35" s="12">
        <f>J35/(K35/L35)</f>
        <v>1.0677462573542262</v>
      </c>
      <c r="H35" s="22">
        <v>-28169</v>
      </c>
      <c r="I35" s="22">
        <v>34987000</v>
      </c>
      <c r="J35" s="23">
        <v>0.6</v>
      </c>
      <c r="K35" s="22">
        <v>34334000</v>
      </c>
      <c r="L35" s="24">
        <v>61100000</v>
      </c>
    </row>
    <row r="36" spans="1:12" x14ac:dyDescent="0.25">
      <c r="A36" s="15"/>
      <c r="B36" s="15">
        <v>2016</v>
      </c>
      <c r="C36" s="20" t="s">
        <v>22</v>
      </c>
      <c r="D36" s="15" t="s">
        <v>23</v>
      </c>
      <c r="E36" s="21">
        <v>1</v>
      </c>
      <c r="F36" s="11">
        <f t="shared" si="0"/>
        <v>-1.2446437790397521E-3</v>
      </c>
      <c r="G36" s="12">
        <f>J36/(K36/L36)</f>
        <v>1.6648501362397818</v>
      </c>
      <c r="H36" s="22">
        <v>-19287</v>
      </c>
      <c r="I36" s="22">
        <v>15496000</v>
      </c>
      <c r="J36" s="23">
        <v>0.41</v>
      </c>
      <c r="K36" s="22">
        <v>15047000</v>
      </c>
      <c r="L36" s="24">
        <v>61100000</v>
      </c>
    </row>
    <row r="37" spans="1:12" x14ac:dyDescent="0.25">
      <c r="A37" s="15"/>
      <c r="B37" s="15">
        <v>2017</v>
      </c>
      <c r="C37" s="20" t="s">
        <v>22</v>
      </c>
      <c r="D37" s="15" t="s">
        <v>23</v>
      </c>
      <c r="E37" s="21">
        <v>1</v>
      </c>
      <c r="F37" s="11">
        <f t="shared" si="0"/>
        <v>-2.2710361750969682E-4</v>
      </c>
      <c r="G37" s="12">
        <f t="shared" si="1"/>
        <v>1.1539661685005749</v>
      </c>
      <c r="H37" s="22">
        <v>-2869</v>
      </c>
      <c r="I37" s="22">
        <v>12633000</v>
      </c>
      <c r="J37" s="23">
        <v>0.23</v>
      </c>
      <c r="K37" s="22">
        <v>12178000</v>
      </c>
      <c r="L37" s="24">
        <v>61100000</v>
      </c>
    </row>
    <row r="38" spans="1:12" x14ac:dyDescent="0.25">
      <c r="A38" s="15">
        <v>13</v>
      </c>
      <c r="B38" s="15">
        <v>2015</v>
      </c>
      <c r="C38" s="20" t="s">
        <v>24</v>
      </c>
      <c r="D38" s="15" t="s">
        <v>25</v>
      </c>
      <c r="E38" s="21">
        <v>0</v>
      </c>
      <c r="F38" s="11">
        <f t="shared" si="0"/>
        <v>-8.227510094993222E-2</v>
      </c>
      <c r="G38" s="12">
        <f t="shared" si="1"/>
        <v>3.2319529629075583</v>
      </c>
      <c r="H38" s="22">
        <v>-34047000</v>
      </c>
      <c r="I38" s="22">
        <v>413819000</v>
      </c>
      <c r="J38" s="23">
        <v>2</v>
      </c>
      <c r="K38" s="22">
        <v>153751000</v>
      </c>
      <c r="L38" s="24">
        <v>248458000</v>
      </c>
    </row>
    <row r="39" spans="1:12" x14ac:dyDescent="0.25">
      <c r="A39" s="15"/>
      <c r="B39" s="15">
        <v>2016</v>
      </c>
      <c r="C39" s="20" t="s">
        <v>24</v>
      </c>
      <c r="D39" s="15" t="s">
        <v>25</v>
      </c>
      <c r="E39" s="21">
        <v>0</v>
      </c>
      <c r="F39" s="11">
        <f t="shared" si="0"/>
        <v>2.6146037483748819E-2</v>
      </c>
      <c r="G39" s="12">
        <f t="shared" si="1"/>
        <v>2.8167597114895546</v>
      </c>
      <c r="H39" s="22">
        <v>9432000</v>
      </c>
      <c r="I39" s="22">
        <v>360743000</v>
      </c>
      <c r="J39" s="23">
        <v>1.85</v>
      </c>
      <c r="K39" s="22">
        <v>163183000</v>
      </c>
      <c r="L39" s="24">
        <v>248458000</v>
      </c>
    </row>
    <row r="40" spans="1:12" x14ac:dyDescent="0.25">
      <c r="A40" s="15"/>
      <c r="B40" s="15">
        <v>2017</v>
      </c>
      <c r="C40" s="20" t="s">
        <v>24</v>
      </c>
      <c r="D40" s="15" t="s">
        <v>25</v>
      </c>
      <c r="E40" s="21">
        <v>0</v>
      </c>
      <c r="F40" s="11">
        <f t="shared" si="0"/>
        <v>3.6780386876036686E-2</v>
      </c>
      <c r="G40" s="12">
        <f t="shared" si="1"/>
        <v>2.7811101732237229</v>
      </c>
      <c r="H40" s="22">
        <v>12728000</v>
      </c>
      <c r="I40" s="22">
        <v>346054000</v>
      </c>
      <c r="J40" s="23">
        <v>1.83</v>
      </c>
      <c r="K40" s="22">
        <v>163488000</v>
      </c>
      <c r="L40" s="24">
        <v>248458000</v>
      </c>
    </row>
    <row r="41" spans="1:12" x14ac:dyDescent="0.25">
      <c r="A41" s="15">
        <v>14</v>
      </c>
      <c r="B41" s="15">
        <v>2015</v>
      </c>
      <c r="C41" s="20" t="s">
        <v>26</v>
      </c>
      <c r="D41" s="15" t="s">
        <v>27</v>
      </c>
      <c r="E41" s="21">
        <v>0</v>
      </c>
      <c r="F41" s="11">
        <f t="shared" si="0"/>
        <v>0.131394570446311</v>
      </c>
      <c r="G41" s="12">
        <f t="shared" si="1"/>
        <v>9.5391589839112747</v>
      </c>
      <c r="H41" s="22">
        <v>8575379</v>
      </c>
      <c r="I41" s="22">
        <v>65264333</v>
      </c>
      <c r="J41" s="23">
        <v>1.1599999999999999</v>
      </c>
      <c r="K41" s="22">
        <v>62747670</v>
      </c>
      <c r="L41" s="24">
        <v>516000000</v>
      </c>
    </row>
    <row r="42" spans="1:12" x14ac:dyDescent="0.25">
      <c r="A42" s="15"/>
      <c r="B42" s="15">
        <v>2016</v>
      </c>
      <c r="C42" s="20" t="s">
        <v>26</v>
      </c>
      <c r="D42" s="15" t="s">
        <v>27</v>
      </c>
      <c r="E42" s="21">
        <v>0</v>
      </c>
      <c r="F42" s="11">
        <f t="shared" si="0"/>
        <v>0.11485137412331442</v>
      </c>
      <c r="G42" s="12">
        <f t="shared" si="1"/>
        <v>6.7108957473978883</v>
      </c>
      <c r="H42" s="22">
        <v>8947586</v>
      </c>
      <c r="I42" s="22">
        <v>77905781</v>
      </c>
      <c r="J42" s="23">
        <v>0.81499999999999995</v>
      </c>
      <c r="K42" s="22">
        <v>62665256</v>
      </c>
      <c r="L42" s="24">
        <v>516000000</v>
      </c>
    </row>
    <row r="43" spans="1:12" x14ac:dyDescent="0.25">
      <c r="A43" s="15"/>
      <c r="B43" s="15">
        <v>2017</v>
      </c>
      <c r="C43" s="20" t="s">
        <v>26</v>
      </c>
      <c r="D43" s="15" t="s">
        <v>27</v>
      </c>
      <c r="E43" s="21">
        <v>0</v>
      </c>
      <c r="F43" s="11">
        <f t="shared" si="0"/>
        <v>0.14164941226260824</v>
      </c>
      <c r="G43" s="12">
        <f t="shared" si="1"/>
        <v>6.6517476056638385</v>
      </c>
      <c r="H43" s="22">
        <v>9072963</v>
      </c>
      <c r="I43" s="22">
        <v>64052246</v>
      </c>
      <c r="J43" s="23">
        <v>0.82499999999999996</v>
      </c>
      <c r="K43" s="22">
        <v>63998219</v>
      </c>
      <c r="L43" s="24">
        <v>516000000</v>
      </c>
    </row>
    <row r="44" spans="1:12" x14ac:dyDescent="0.25">
      <c r="A44" s="15">
        <v>15</v>
      </c>
      <c r="B44" s="15">
        <v>2015</v>
      </c>
      <c r="C44" s="20" t="s">
        <v>28</v>
      </c>
      <c r="D44" s="15" t="s">
        <v>29</v>
      </c>
      <c r="E44" s="21">
        <v>0</v>
      </c>
      <c r="F44" s="11">
        <f t="shared" si="0"/>
        <v>9.5616411917088792E-2</v>
      </c>
      <c r="G44" s="12">
        <f t="shared" si="1"/>
        <v>1.8126921910850533</v>
      </c>
      <c r="H44" s="22">
        <v>20403888</v>
      </c>
      <c r="I44" s="22">
        <v>213393157</v>
      </c>
      <c r="J44" s="23">
        <v>2.76</v>
      </c>
      <c r="K44" s="22">
        <v>91391596</v>
      </c>
      <c r="L44" s="24">
        <v>60023490</v>
      </c>
    </row>
    <row r="45" spans="1:12" x14ac:dyDescent="0.25">
      <c r="A45" s="15"/>
      <c r="B45" s="15">
        <v>2016</v>
      </c>
      <c r="C45" s="20" t="s">
        <v>28</v>
      </c>
      <c r="D45" s="15" t="s">
        <v>29</v>
      </c>
      <c r="E45" s="21">
        <v>0</v>
      </c>
      <c r="F45" s="11">
        <f t="shared" si="0"/>
        <v>4.4929543715515934E-2</v>
      </c>
      <c r="G45" s="12">
        <f t="shared" si="1"/>
        <v>1.2146985887273976</v>
      </c>
      <c r="H45" s="22">
        <v>9429548</v>
      </c>
      <c r="I45" s="22">
        <v>209874110</v>
      </c>
      <c r="J45" s="23">
        <v>2.04</v>
      </c>
      <c r="K45" s="22">
        <v>100805188</v>
      </c>
      <c r="L45" s="24">
        <v>60023490</v>
      </c>
    </row>
    <row r="46" spans="1:12" x14ac:dyDescent="0.25">
      <c r="A46" s="15"/>
      <c r="B46" s="15">
        <v>2017</v>
      </c>
      <c r="C46" s="20" t="s">
        <v>28</v>
      </c>
      <c r="D46" s="15" t="s">
        <v>29</v>
      </c>
      <c r="E46" s="21">
        <v>0</v>
      </c>
      <c r="F46" s="11">
        <f t="shared" si="0"/>
        <v>-3.7131831764917723E-2</v>
      </c>
      <c r="G46" s="12">
        <f t="shared" si="1"/>
        <v>0.73786512082725153</v>
      </c>
      <c r="H46" s="22">
        <v>-10808233</v>
      </c>
      <c r="I46" s="22">
        <v>291077291</v>
      </c>
      <c r="J46" s="23">
        <v>1.25</v>
      </c>
      <c r="K46" s="22">
        <v>203368774</v>
      </c>
      <c r="L46" s="24">
        <v>120046980</v>
      </c>
    </row>
    <row r="47" spans="1:12" x14ac:dyDescent="0.25">
      <c r="A47" s="35">
        <v>16</v>
      </c>
      <c r="B47" s="35">
        <v>2015</v>
      </c>
      <c r="C47" s="71" t="s">
        <v>30</v>
      </c>
      <c r="D47" s="35" t="s">
        <v>31</v>
      </c>
      <c r="E47" s="21">
        <v>0</v>
      </c>
      <c r="F47" s="11">
        <f t="shared" si="0"/>
        <v>7.8585522646486671E-3</v>
      </c>
      <c r="G47" s="12">
        <f t="shared" si="1"/>
        <v>0.19521460886723183</v>
      </c>
      <c r="H47" s="22">
        <v>521758</v>
      </c>
      <c r="I47" s="22">
        <v>66393654</v>
      </c>
      <c r="J47" s="23">
        <v>0.21</v>
      </c>
      <c r="K47" s="22">
        <v>52711219</v>
      </c>
      <c r="L47" s="24">
        <v>49000000</v>
      </c>
    </row>
    <row r="48" spans="1:12" x14ac:dyDescent="0.25">
      <c r="A48" s="15"/>
      <c r="B48" s="15">
        <v>2016</v>
      </c>
      <c r="C48" s="71" t="s">
        <v>30</v>
      </c>
      <c r="D48" s="35" t="s">
        <v>31</v>
      </c>
      <c r="E48" s="21">
        <v>0</v>
      </c>
      <c r="F48" s="11">
        <f t="shared" si="0"/>
        <v>4.941055344306005E-2</v>
      </c>
      <c r="G48" s="12">
        <f t="shared" si="1"/>
        <v>0.25923239914680529</v>
      </c>
      <c r="H48" s="22">
        <v>3051766</v>
      </c>
      <c r="I48" s="22">
        <v>61763445</v>
      </c>
      <c r="J48" s="23">
        <v>0.29499999999999998</v>
      </c>
      <c r="K48" s="22">
        <v>55760777</v>
      </c>
      <c r="L48" s="24">
        <v>49000000</v>
      </c>
    </row>
    <row r="49" spans="1:12" x14ac:dyDescent="0.25">
      <c r="A49" s="15"/>
      <c r="B49" s="15">
        <v>2017</v>
      </c>
      <c r="C49" s="71" t="s">
        <v>30</v>
      </c>
      <c r="D49" s="35" t="s">
        <v>31</v>
      </c>
      <c r="E49" s="21">
        <v>0</v>
      </c>
      <c r="F49" s="11">
        <f t="shared" si="0"/>
        <v>6.5292183685886646E-3</v>
      </c>
      <c r="G49" s="12">
        <f t="shared" si="1"/>
        <v>0.63724250045120934</v>
      </c>
      <c r="H49" s="22">
        <v>405309</v>
      </c>
      <c r="I49" s="22">
        <v>62076190</v>
      </c>
      <c r="J49" s="23">
        <v>0.73</v>
      </c>
      <c r="K49" s="22">
        <v>56132477</v>
      </c>
      <c r="L49" s="24">
        <v>49000000</v>
      </c>
    </row>
    <row r="50" spans="1:12" x14ac:dyDescent="0.25">
      <c r="A50" s="15">
        <v>17</v>
      </c>
      <c r="B50" s="15">
        <v>2015</v>
      </c>
      <c r="C50" s="20" t="s">
        <v>32</v>
      </c>
      <c r="D50" s="15" t="s">
        <v>33</v>
      </c>
      <c r="E50" s="21">
        <v>0</v>
      </c>
      <c r="F50" s="11">
        <f t="shared" si="0"/>
        <v>6.6820704817064536E-2</v>
      </c>
      <c r="G50" s="12">
        <f t="shared" si="1"/>
        <v>1.369178419767993</v>
      </c>
      <c r="H50" s="22">
        <v>2632344</v>
      </c>
      <c r="I50" s="22">
        <v>39394137</v>
      </c>
      <c r="J50" s="23">
        <v>0.32</v>
      </c>
      <c r="K50" s="22">
        <v>29285320</v>
      </c>
      <c r="L50" s="24">
        <v>125302588</v>
      </c>
    </row>
    <row r="51" spans="1:12" x14ac:dyDescent="0.25">
      <c r="A51" s="15"/>
      <c r="B51" s="15">
        <v>2016</v>
      </c>
      <c r="C51" s="20" t="s">
        <v>32</v>
      </c>
      <c r="D51" s="15" t="s">
        <v>33</v>
      </c>
      <c r="E51" s="21">
        <v>0</v>
      </c>
      <c r="F51" s="11">
        <f t="shared" si="0"/>
        <v>1.0123453444080036E-2</v>
      </c>
      <c r="G51" s="12">
        <f t="shared" si="1"/>
        <v>1.1067118061506327</v>
      </c>
      <c r="H51" s="22">
        <v>404147</v>
      </c>
      <c r="I51" s="22">
        <v>39921851</v>
      </c>
      <c r="J51" s="23">
        <v>0.25</v>
      </c>
      <c r="K51" s="22">
        <v>28305153</v>
      </c>
      <c r="L51" s="24">
        <v>125302588</v>
      </c>
    </row>
    <row r="52" spans="1:12" x14ac:dyDescent="0.25">
      <c r="A52" s="15"/>
      <c r="B52" s="15">
        <v>2017</v>
      </c>
      <c r="C52" s="20" t="s">
        <v>32</v>
      </c>
      <c r="D52" s="15" t="s">
        <v>33</v>
      </c>
      <c r="E52" s="21">
        <v>0</v>
      </c>
      <c r="F52" s="11">
        <f t="shared" si="0"/>
        <v>-2.0169341820253903E-2</v>
      </c>
      <c r="G52" s="12">
        <f t="shared" si="1"/>
        <v>1.1130976663017176</v>
      </c>
      <c r="H52" s="22">
        <v>-827270</v>
      </c>
      <c r="I52" s="22">
        <v>41016212</v>
      </c>
      <c r="J52" s="23">
        <v>0.25</v>
      </c>
      <c r="K52" s="22">
        <v>28859729</v>
      </c>
      <c r="L52" s="24">
        <v>128494788</v>
      </c>
    </row>
    <row r="53" spans="1:12" x14ac:dyDescent="0.25">
      <c r="A53" s="15">
        <v>18</v>
      </c>
      <c r="B53" s="15">
        <v>2015</v>
      </c>
      <c r="C53" s="20" t="s">
        <v>34</v>
      </c>
      <c r="D53" s="15" t="s">
        <v>35</v>
      </c>
      <c r="E53" s="21">
        <v>0</v>
      </c>
      <c r="F53" s="11">
        <f t="shared" si="0"/>
        <v>3.7498937104957344E-2</v>
      </c>
      <c r="G53" s="12">
        <f t="shared" si="1"/>
        <v>3.6851481683980314</v>
      </c>
      <c r="H53" s="22">
        <v>18522000</v>
      </c>
      <c r="I53" s="22">
        <v>493934000</v>
      </c>
      <c r="J53" s="23">
        <v>4.5599999999999996</v>
      </c>
      <c r="K53" s="22">
        <v>237770000</v>
      </c>
      <c r="L53" s="24">
        <v>192153000</v>
      </c>
    </row>
    <row r="54" spans="1:12" x14ac:dyDescent="0.25">
      <c r="A54" s="15"/>
      <c r="B54" s="15">
        <v>2016</v>
      </c>
      <c r="C54" s="20" t="s">
        <v>34</v>
      </c>
      <c r="D54" s="15" t="s">
        <v>35</v>
      </c>
      <c r="E54" s="21">
        <v>0</v>
      </c>
      <c r="F54" s="11">
        <f t="shared" si="0"/>
        <v>7.8293066521247762E-2</v>
      </c>
      <c r="G54" s="12">
        <f t="shared" si="1"/>
        <v>2.365310741166438</v>
      </c>
      <c r="H54" s="22">
        <v>39626000</v>
      </c>
      <c r="I54" s="22">
        <v>506124000</v>
      </c>
      <c r="J54" s="23">
        <v>3.32</v>
      </c>
      <c r="K54" s="22">
        <v>269710000</v>
      </c>
      <c r="L54" s="24">
        <v>192153000</v>
      </c>
    </row>
    <row r="55" spans="1:12" x14ac:dyDescent="0.25">
      <c r="A55" s="15"/>
      <c r="B55" s="15">
        <v>2017</v>
      </c>
      <c r="C55" s="20" t="s">
        <v>34</v>
      </c>
      <c r="D55" s="15" t="s">
        <v>35</v>
      </c>
      <c r="E55" s="21">
        <v>0</v>
      </c>
      <c r="F55" s="11">
        <f t="shared" si="0"/>
        <v>3.955923213431721E-2</v>
      </c>
      <c r="G55" s="12">
        <f t="shared" si="1"/>
        <v>1.9689343076563066</v>
      </c>
      <c r="H55" s="22">
        <v>20018000</v>
      </c>
      <c r="I55" s="22">
        <v>506026000</v>
      </c>
      <c r="J55" s="23">
        <v>2.89</v>
      </c>
      <c r="K55" s="22">
        <v>282042000</v>
      </c>
      <c r="L55" s="24">
        <v>192153000</v>
      </c>
    </row>
    <row r="56" spans="1:12" x14ac:dyDescent="0.25">
      <c r="A56" s="15">
        <v>19</v>
      </c>
      <c r="B56" s="15">
        <v>2015</v>
      </c>
      <c r="C56" s="20" t="s">
        <v>36</v>
      </c>
      <c r="D56" s="15" t="s">
        <v>37</v>
      </c>
      <c r="E56" s="21">
        <v>1</v>
      </c>
      <c r="F56" s="11">
        <f t="shared" si="0"/>
        <v>-2.8497267280576917E-3</v>
      </c>
      <c r="G56" s="12">
        <f t="shared" si="1"/>
        <v>0.34177842937343061</v>
      </c>
      <c r="H56" s="22">
        <v>-257324</v>
      </c>
      <c r="I56" s="22">
        <v>90297781</v>
      </c>
      <c r="J56" s="23">
        <v>0.36</v>
      </c>
      <c r="K56" s="22">
        <v>78998549</v>
      </c>
      <c r="L56" s="24">
        <v>75000000</v>
      </c>
    </row>
    <row r="57" spans="1:12" x14ac:dyDescent="0.25">
      <c r="A57" s="15"/>
      <c r="B57" s="15">
        <v>2016</v>
      </c>
      <c r="C57" s="20" t="s">
        <v>36</v>
      </c>
      <c r="D57" s="15" t="s">
        <v>37</v>
      </c>
      <c r="E57" s="21">
        <v>1</v>
      </c>
      <c r="F57" s="11">
        <f t="shared" si="0"/>
        <v>-5.3670372727689288E-3</v>
      </c>
      <c r="G57" s="12">
        <f t="shared" si="1"/>
        <v>0.29612293689557806</v>
      </c>
      <c r="H57" s="22">
        <v>-483861</v>
      </c>
      <c r="I57" s="22">
        <v>90154209</v>
      </c>
      <c r="J57" s="23">
        <v>0.31</v>
      </c>
      <c r="K57" s="22">
        <v>78514688</v>
      </c>
      <c r="L57" s="24">
        <v>75000000</v>
      </c>
    </row>
    <row r="58" spans="1:12" x14ac:dyDescent="0.25">
      <c r="A58" s="15"/>
      <c r="B58" s="15">
        <v>2017</v>
      </c>
      <c r="C58" s="20" t="s">
        <v>36</v>
      </c>
      <c r="D58" s="15" t="s">
        <v>37</v>
      </c>
      <c r="E58" s="21">
        <v>1</v>
      </c>
      <c r="F58" s="11">
        <f t="shared" si="0"/>
        <v>-5.9181922896188134E-3</v>
      </c>
      <c r="G58" s="12">
        <f t="shared" si="1"/>
        <v>0.29838159363645617</v>
      </c>
      <c r="H58" s="22">
        <v>-531290</v>
      </c>
      <c r="I58" s="22">
        <v>89772345</v>
      </c>
      <c r="J58" s="23">
        <v>0.31</v>
      </c>
      <c r="K58" s="22">
        <v>77920356</v>
      </c>
      <c r="L58" s="24">
        <v>75000000</v>
      </c>
    </row>
    <row r="59" spans="1:12" x14ac:dyDescent="0.25">
      <c r="A59" s="15">
        <v>20</v>
      </c>
      <c r="B59" s="15">
        <v>2015</v>
      </c>
      <c r="C59" s="20" t="s">
        <v>38</v>
      </c>
      <c r="D59" s="15" t="s">
        <v>39</v>
      </c>
      <c r="E59" s="21">
        <v>0</v>
      </c>
      <c r="F59" s="11">
        <f t="shared" si="0"/>
        <v>4.5634579110851212E-2</v>
      </c>
      <c r="G59" s="12">
        <f t="shared" si="1"/>
        <v>4.3030021825512579</v>
      </c>
      <c r="H59" s="22">
        <v>2239202</v>
      </c>
      <c r="I59" s="22">
        <v>49068098</v>
      </c>
      <c r="J59" s="23">
        <v>0.55500000000000005</v>
      </c>
      <c r="K59" s="22">
        <v>48885908</v>
      </c>
      <c r="L59" s="24">
        <v>379020124</v>
      </c>
    </row>
    <row r="60" spans="1:12" x14ac:dyDescent="0.25">
      <c r="A60" s="15"/>
      <c r="B60" s="15">
        <v>2016</v>
      </c>
      <c r="C60" s="20" t="s">
        <v>38</v>
      </c>
      <c r="D60" s="15" t="s">
        <v>39</v>
      </c>
      <c r="E60" s="21">
        <v>0</v>
      </c>
      <c r="F60" s="11">
        <f t="shared" si="0"/>
        <v>9.2252989345811935E-3</v>
      </c>
      <c r="G60" s="12">
        <f t="shared" si="1"/>
        <v>1.5066713791800201</v>
      </c>
      <c r="H60" s="22">
        <v>755087</v>
      </c>
      <c r="I60" s="22">
        <v>81849597</v>
      </c>
      <c r="J60" s="23">
        <v>0.255</v>
      </c>
      <c r="K60" s="22">
        <v>81790396</v>
      </c>
      <c r="L60" s="24">
        <v>483259799</v>
      </c>
    </row>
    <row r="61" spans="1:12" x14ac:dyDescent="0.25">
      <c r="A61" s="15"/>
      <c r="B61" s="15">
        <v>2017</v>
      </c>
      <c r="C61" s="20" t="s">
        <v>38</v>
      </c>
      <c r="D61" s="15" t="s">
        <v>39</v>
      </c>
      <c r="E61" s="21">
        <v>0</v>
      </c>
      <c r="F61" s="11">
        <f t="shared" si="0"/>
        <v>4.2674114000481114E-3</v>
      </c>
      <c r="G61" s="12">
        <f t="shared" si="1"/>
        <v>1.8462686305151403</v>
      </c>
      <c r="H61" s="22">
        <v>381137</v>
      </c>
      <c r="I61" s="22">
        <v>89313395</v>
      </c>
      <c r="J61" s="23">
        <v>0.32500000000000001</v>
      </c>
      <c r="K61" s="22">
        <v>89134881</v>
      </c>
      <c r="L61" s="24">
        <v>506359799</v>
      </c>
    </row>
    <row r="62" spans="1:12" x14ac:dyDescent="0.25">
      <c r="A62" s="15">
        <v>21</v>
      </c>
      <c r="B62" s="15">
        <v>2015</v>
      </c>
      <c r="C62" s="20" t="s">
        <v>40</v>
      </c>
      <c r="D62" s="15" t="s">
        <v>41</v>
      </c>
      <c r="E62" s="21">
        <v>0</v>
      </c>
      <c r="F62" s="11">
        <f t="shared" si="0"/>
        <v>0.14324752835199903</v>
      </c>
      <c r="G62" s="12">
        <f t="shared" si="1"/>
        <v>3.5118473818890119</v>
      </c>
      <c r="H62" s="22">
        <v>70924000</v>
      </c>
      <c r="I62" s="22">
        <v>495115000</v>
      </c>
      <c r="J62" s="23">
        <v>2.0499999999999998</v>
      </c>
      <c r="K62" s="22">
        <v>314196000</v>
      </c>
      <c r="L62" s="24">
        <v>538248000</v>
      </c>
    </row>
    <row r="63" spans="1:12" x14ac:dyDescent="0.25">
      <c r="A63" s="15"/>
      <c r="B63" s="15">
        <v>2016</v>
      </c>
      <c r="C63" s="20" t="s">
        <v>40</v>
      </c>
      <c r="D63" s="15" t="s">
        <v>41</v>
      </c>
      <c r="E63" s="21">
        <v>0</v>
      </c>
      <c r="F63" s="11">
        <f t="shared" si="0"/>
        <v>0.16061539642778305</v>
      </c>
      <c r="G63" s="12">
        <f t="shared" si="1"/>
        <v>3.0971108780928072</v>
      </c>
      <c r="H63" s="22">
        <v>83675000</v>
      </c>
      <c r="I63" s="22">
        <v>520965000</v>
      </c>
      <c r="J63" s="23">
        <v>1.97</v>
      </c>
      <c r="K63" s="22">
        <v>342367000</v>
      </c>
      <c r="L63" s="24">
        <v>538248000</v>
      </c>
    </row>
    <row r="64" spans="1:12" x14ac:dyDescent="0.25">
      <c r="A64" s="15"/>
      <c r="B64" s="15">
        <v>2017</v>
      </c>
      <c r="C64" s="20" t="s">
        <v>40</v>
      </c>
      <c r="D64" s="15" t="s">
        <v>41</v>
      </c>
      <c r="E64" s="21">
        <v>0</v>
      </c>
      <c r="F64" s="11">
        <f t="shared" si="0"/>
        <v>5.6432422513129736E-2</v>
      </c>
      <c r="G64" s="12">
        <f t="shared" si="1"/>
        <v>2.8784427206041827</v>
      </c>
      <c r="H64" s="22">
        <v>28292000</v>
      </c>
      <c r="I64" s="22">
        <v>501343000</v>
      </c>
      <c r="J64" s="23">
        <v>1.8</v>
      </c>
      <c r="K64" s="22">
        <v>336587000</v>
      </c>
      <c r="L64" s="24">
        <v>538248000</v>
      </c>
    </row>
    <row r="65" spans="1:12" x14ac:dyDescent="0.25">
      <c r="A65" s="15">
        <v>22</v>
      </c>
      <c r="B65" s="15">
        <v>2015</v>
      </c>
      <c r="C65" s="25" t="s">
        <v>42</v>
      </c>
      <c r="D65" s="26" t="s">
        <v>43</v>
      </c>
      <c r="E65" s="21">
        <v>1</v>
      </c>
      <c r="F65" s="11">
        <f t="shared" si="0"/>
        <v>-2.0309356095371446E-5</v>
      </c>
      <c r="G65" s="12">
        <f t="shared" si="1"/>
        <v>0.99929764214681904</v>
      </c>
      <c r="H65" s="22">
        <v>-1448</v>
      </c>
      <c r="I65" s="22">
        <v>71297189</v>
      </c>
      <c r="J65" s="23">
        <v>1.36</v>
      </c>
      <c r="K65" s="22">
        <v>55799191</v>
      </c>
      <c r="L65" s="24">
        <v>41000000</v>
      </c>
    </row>
    <row r="66" spans="1:12" x14ac:dyDescent="0.25">
      <c r="A66" s="15"/>
      <c r="B66" s="15">
        <v>2016</v>
      </c>
      <c r="C66" s="25" t="s">
        <v>42</v>
      </c>
      <c r="D66" s="26" t="s">
        <v>43</v>
      </c>
      <c r="E66" s="21">
        <v>1</v>
      </c>
      <c r="F66" s="11">
        <f t="shared" ref="F66:F131" si="2">H66/I66</f>
        <v>-1.6251734693214902E-2</v>
      </c>
      <c r="G66" s="12">
        <f t="shared" ref="G66:G236" si="3">J66/(K66/L66)</f>
        <v>0.7953808904488554</v>
      </c>
      <c r="H66" s="22">
        <v>-1158703</v>
      </c>
      <c r="I66" s="22">
        <v>71297189</v>
      </c>
      <c r="J66" s="23">
        <v>1.06</v>
      </c>
      <c r="K66" s="22">
        <v>54640488</v>
      </c>
      <c r="L66" s="24">
        <v>41000000</v>
      </c>
    </row>
    <row r="67" spans="1:12" x14ac:dyDescent="0.25">
      <c r="A67" s="15"/>
      <c r="B67" s="15">
        <v>2017</v>
      </c>
      <c r="C67" s="25" t="s">
        <v>42</v>
      </c>
      <c r="D67" s="26" t="s">
        <v>43</v>
      </c>
      <c r="E67" s="21">
        <v>1</v>
      </c>
      <c r="F67" s="11">
        <f t="shared" si="2"/>
        <v>-7.1409409498686864E-3</v>
      </c>
      <c r="G67" s="12">
        <f t="shared" si="3"/>
        <v>0.9013114904246784</v>
      </c>
      <c r="H67" s="22">
        <v>-508259</v>
      </c>
      <c r="I67" s="22">
        <v>71175354</v>
      </c>
      <c r="J67" s="23">
        <v>1.19</v>
      </c>
      <c r="K67" s="22">
        <v>54132229</v>
      </c>
      <c r="L67" s="24">
        <v>41000000</v>
      </c>
    </row>
    <row r="68" spans="1:12" x14ac:dyDescent="0.25">
      <c r="A68" s="15">
        <v>23</v>
      </c>
      <c r="B68" s="15">
        <v>2015</v>
      </c>
      <c r="C68" s="20" t="s">
        <v>44</v>
      </c>
      <c r="D68" s="15" t="s">
        <v>45</v>
      </c>
      <c r="E68" s="21">
        <v>0</v>
      </c>
      <c r="F68" s="11">
        <f t="shared" si="2"/>
        <v>1.7857201571670474E-2</v>
      </c>
      <c r="G68" s="12">
        <f t="shared" si="3"/>
        <v>0.56401944602410636</v>
      </c>
      <c r="H68" s="22">
        <v>5431000</v>
      </c>
      <c r="I68" s="22">
        <v>304135000</v>
      </c>
      <c r="J68" s="23">
        <v>1.48</v>
      </c>
      <c r="K68" s="22">
        <v>288388000</v>
      </c>
      <c r="L68" s="24">
        <v>109903000</v>
      </c>
    </row>
    <row r="69" spans="1:12" x14ac:dyDescent="0.25">
      <c r="A69" s="15"/>
      <c r="B69" s="15">
        <v>2016</v>
      </c>
      <c r="C69" s="20" t="s">
        <v>44</v>
      </c>
      <c r="D69" s="15" t="s">
        <v>45</v>
      </c>
      <c r="E69" s="21">
        <v>0</v>
      </c>
      <c r="F69" s="11">
        <f t="shared" si="2"/>
        <v>5.1693771372816735E-2</v>
      </c>
      <c r="G69" s="12">
        <f t="shared" si="3"/>
        <v>0.60689591164631917</v>
      </c>
      <c r="H69" s="22">
        <v>16583000</v>
      </c>
      <c r="I69" s="22">
        <v>320793000</v>
      </c>
      <c r="J69" s="23">
        <v>1.66</v>
      </c>
      <c r="K69" s="22">
        <v>300610000</v>
      </c>
      <c r="L69" s="24">
        <v>109903000</v>
      </c>
    </row>
    <row r="70" spans="1:12" x14ac:dyDescent="0.25">
      <c r="A70" s="15"/>
      <c r="B70" s="15">
        <v>2017</v>
      </c>
      <c r="C70" s="20" t="s">
        <v>44</v>
      </c>
      <c r="D70" s="15" t="s">
        <v>45</v>
      </c>
      <c r="E70" s="21">
        <v>0</v>
      </c>
      <c r="F70" s="11">
        <f t="shared" si="2"/>
        <v>7.6147144817709886E-2</v>
      </c>
      <c r="G70" s="12">
        <f t="shared" si="3"/>
        <v>0.82689214992033577</v>
      </c>
      <c r="H70" s="22">
        <v>25523000</v>
      </c>
      <c r="I70" s="22">
        <v>335180000</v>
      </c>
      <c r="J70" s="23">
        <v>2.38</v>
      </c>
      <c r="K70" s="22">
        <v>316328000</v>
      </c>
      <c r="L70" s="24">
        <v>109903000</v>
      </c>
    </row>
    <row r="71" spans="1:12" x14ac:dyDescent="0.25">
      <c r="A71" s="15">
        <v>24</v>
      </c>
      <c r="B71" s="15">
        <v>2015</v>
      </c>
      <c r="C71" s="20" t="s">
        <v>46</v>
      </c>
      <c r="D71" s="15" t="s">
        <v>47</v>
      </c>
      <c r="E71" s="21">
        <v>0</v>
      </c>
      <c r="F71" s="11">
        <f t="shared" si="2"/>
        <v>-0.23469867544790163</v>
      </c>
      <c r="G71" s="12">
        <f t="shared" si="3"/>
        <v>0.91243437116069237</v>
      </c>
      <c r="H71" s="22">
        <v>-11692159</v>
      </c>
      <c r="I71" s="22">
        <v>49817746</v>
      </c>
      <c r="J71" s="23">
        <v>0.88</v>
      </c>
      <c r="K71" s="22">
        <v>44152655</v>
      </c>
      <c r="L71" s="24">
        <v>45780000</v>
      </c>
    </row>
    <row r="72" spans="1:12" x14ac:dyDescent="0.25">
      <c r="A72" s="15"/>
      <c r="B72" s="15">
        <v>2016</v>
      </c>
      <c r="C72" s="20" t="s">
        <v>46</v>
      </c>
      <c r="D72" s="15" t="s">
        <v>47</v>
      </c>
      <c r="E72" s="21">
        <v>0</v>
      </c>
      <c r="F72" s="11">
        <f t="shared" si="2"/>
        <v>2.278792484514415E-2</v>
      </c>
      <c r="G72" s="12">
        <f t="shared" si="3"/>
        <v>1.009157876268912</v>
      </c>
      <c r="H72" s="22">
        <v>1187337</v>
      </c>
      <c r="I72" s="22">
        <v>52103779</v>
      </c>
      <c r="J72" s="23">
        <v>1</v>
      </c>
      <c r="K72" s="22">
        <v>45364557</v>
      </c>
      <c r="L72" s="24">
        <v>45780000</v>
      </c>
    </row>
    <row r="73" spans="1:12" x14ac:dyDescent="0.25">
      <c r="A73" s="15"/>
      <c r="B73" s="15">
        <v>2017</v>
      </c>
      <c r="C73" s="20" t="s">
        <v>46</v>
      </c>
      <c r="D73" s="15" t="s">
        <v>47</v>
      </c>
      <c r="E73" s="21">
        <v>0</v>
      </c>
      <c r="F73" s="11">
        <f t="shared" si="2"/>
        <v>5.7256226119011377E-2</v>
      </c>
      <c r="G73" s="12">
        <f t="shared" si="3"/>
        <v>0.97062129129609587</v>
      </c>
      <c r="H73" s="22">
        <v>3349908</v>
      </c>
      <c r="I73" s="22">
        <v>58507314</v>
      </c>
      <c r="J73" s="23">
        <v>1.03</v>
      </c>
      <c r="K73" s="22">
        <v>53058799</v>
      </c>
      <c r="L73" s="24">
        <v>50000000</v>
      </c>
    </row>
    <row r="74" spans="1:12" x14ac:dyDescent="0.25">
      <c r="A74" s="15">
        <v>25</v>
      </c>
      <c r="B74" s="15">
        <v>2015</v>
      </c>
      <c r="C74" s="20" t="s">
        <v>48</v>
      </c>
      <c r="D74" s="15" t="s">
        <v>49</v>
      </c>
      <c r="E74" s="21">
        <v>1</v>
      </c>
      <c r="F74" s="11">
        <f t="shared" si="2"/>
        <v>-7.7821296506129633E-3</v>
      </c>
      <c r="G74" s="12">
        <f t="shared" si="3"/>
        <v>0.43353426483614088</v>
      </c>
      <c r="H74" s="22">
        <v>-228567</v>
      </c>
      <c r="I74" s="22">
        <v>29370752</v>
      </c>
      <c r="J74" s="23">
        <v>0.28000000000000003</v>
      </c>
      <c r="K74" s="22">
        <v>29310486</v>
      </c>
      <c r="L74" s="24">
        <v>45382500</v>
      </c>
    </row>
    <row r="75" spans="1:12" x14ac:dyDescent="0.25">
      <c r="A75" s="15"/>
      <c r="B75" s="15">
        <v>2016</v>
      </c>
      <c r="C75" s="20" t="s">
        <v>48</v>
      </c>
      <c r="D75" s="15" t="s">
        <v>49</v>
      </c>
      <c r="E75" s="21">
        <v>1</v>
      </c>
      <c r="F75" s="11">
        <f t="shared" si="2"/>
        <v>-6.7600831825414135E-3</v>
      </c>
      <c r="G75" s="12">
        <f t="shared" si="3"/>
        <v>0.50019227699184066</v>
      </c>
      <c r="H75" s="22">
        <v>-276851</v>
      </c>
      <c r="I75" s="22">
        <v>40953786</v>
      </c>
      <c r="J75" s="23">
        <v>0.32</v>
      </c>
      <c r="K75" s="22">
        <v>29033635</v>
      </c>
      <c r="L75" s="24">
        <v>45382500</v>
      </c>
    </row>
    <row r="76" spans="1:12" x14ac:dyDescent="0.25">
      <c r="A76" s="15"/>
      <c r="B76" s="15">
        <v>2017</v>
      </c>
      <c r="C76" s="20" t="s">
        <v>48</v>
      </c>
      <c r="D76" s="15" t="s">
        <v>49</v>
      </c>
      <c r="E76" s="21">
        <v>1</v>
      </c>
      <c r="F76" s="11">
        <f t="shared" si="2"/>
        <v>-5.0058580691262127E-3</v>
      </c>
      <c r="G76" s="12">
        <f t="shared" si="3"/>
        <v>0.80869987682351052</v>
      </c>
      <c r="H76" s="22">
        <v>-205765</v>
      </c>
      <c r="I76" s="22">
        <v>41104841</v>
      </c>
      <c r="J76" s="23">
        <v>0.5</v>
      </c>
      <c r="K76" s="22">
        <v>28058926</v>
      </c>
      <c r="L76" s="24">
        <v>45382500</v>
      </c>
    </row>
    <row r="77" spans="1:12" x14ac:dyDescent="0.25">
      <c r="A77" s="15">
        <v>26</v>
      </c>
      <c r="B77" s="15">
        <v>2015</v>
      </c>
      <c r="C77" s="20" t="s">
        <v>50</v>
      </c>
      <c r="D77" s="15" t="s">
        <v>51</v>
      </c>
      <c r="E77" s="21">
        <v>0</v>
      </c>
      <c r="F77" s="11">
        <f t="shared" si="2"/>
        <v>-2.6579334495134544E-2</v>
      </c>
      <c r="G77" s="12">
        <f t="shared" si="3"/>
        <v>1.1723617907275483</v>
      </c>
      <c r="H77" s="22">
        <v>-1816184</v>
      </c>
      <c r="I77" s="22">
        <v>68330680</v>
      </c>
      <c r="J77" s="23">
        <v>0.83</v>
      </c>
      <c r="K77" s="22">
        <v>99116161</v>
      </c>
      <c r="L77" s="24">
        <v>140000000</v>
      </c>
    </row>
    <row r="78" spans="1:12" x14ac:dyDescent="0.25">
      <c r="A78" s="15"/>
      <c r="B78" s="15">
        <v>2016</v>
      </c>
      <c r="C78" s="20" t="s">
        <v>50</v>
      </c>
      <c r="D78" s="15" t="s">
        <v>51</v>
      </c>
      <c r="E78" s="21">
        <v>0</v>
      </c>
      <c r="F78" s="11">
        <f t="shared" si="2"/>
        <v>0.18986819767354821</v>
      </c>
      <c r="G78" s="12">
        <f t="shared" si="3"/>
        <v>0.94802686829321103</v>
      </c>
      <c r="H78" s="22">
        <v>12682626</v>
      </c>
      <c r="I78" s="22">
        <v>66797000</v>
      </c>
      <c r="J78" s="23">
        <v>0.76</v>
      </c>
      <c r="K78" s="22">
        <v>112233106</v>
      </c>
      <c r="L78" s="24">
        <v>140000000</v>
      </c>
    </row>
    <row r="79" spans="1:12" x14ac:dyDescent="0.25">
      <c r="A79" s="15"/>
      <c r="B79" s="15">
        <v>2017</v>
      </c>
      <c r="C79" s="20" t="s">
        <v>50</v>
      </c>
      <c r="D79" s="15" t="s">
        <v>51</v>
      </c>
      <c r="E79" s="21">
        <v>0</v>
      </c>
      <c r="F79" s="11">
        <f t="shared" si="2"/>
        <v>0.28792783678974876</v>
      </c>
      <c r="G79" s="12">
        <f t="shared" si="3"/>
        <v>0.76138826971834761</v>
      </c>
      <c r="H79" s="22">
        <v>17077000</v>
      </c>
      <c r="I79" s="22">
        <v>59310000</v>
      </c>
      <c r="J79" s="23">
        <v>0.71</v>
      </c>
      <c r="K79" s="22">
        <v>130551000</v>
      </c>
      <c r="L79" s="24">
        <v>140000000</v>
      </c>
    </row>
    <row r="80" spans="1:12" x14ac:dyDescent="0.25">
      <c r="A80" s="15">
        <v>27</v>
      </c>
      <c r="B80" s="15">
        <v>2015</v>
      </c>
      <c r="C80" s="20" t="s">
        <v>52</v>
      </c>
      <c r="D80" s="15" t="s">
        <v>53</v>
      </c>
      <c r="E80" s="21">
        <v>0</v>
      </c>
      <c r="F80" s="11">
        <f t="shared" si="2"/>
        <v>-4.4140112384201138E-2</v>
      </c>
      <c r="G80" s="12">
        <f t="shared" si="3"/>
        <v>0.4858435513433822</v>
      </c>
      <c r="H80" s="22">
        <v>-491116</v>
      </c>
      <c r="I80" s="22">
        <v>11126297</v>
      </c>
      <c r="J80" s="23">
        <v>0.17</v>
      </c>
      <c r="K80" s="22">
        <v>20859329</v>
      </c>
      <c r="L80" s="24">
        <v>59613944</v>
      </c>
    </row>
    <row r="81" spans="1:12" x14ac:dyDescent="0.25">
      <c r="A81" s="15"/>
      <c r="B81" s="15">
        <v>2016</v>
      </c>
      <c r="C81" s="20" t="s">
        <v>52</v>
      </c>
      <c r="D81" s="15" t="s">
        <v>53</v>
      </c>
      <c r="E81" s="21">
        <v>0</v>
      </c>
      <c r="F81" s="11">
        <f t="shared" si="2"/>
        <v>0.17118022868728863</v>
      </c>
      <c r="G81" s="12">
        <f t="shared" si="3"/>
        <v>0.19630640497419521</v>
      </c>
      <c r="H81" s="22">
        <v>6242370</v>
      </c>
      <c r="I81" s="22">
        <v>36466653</v>
      </c>
      <c r="J81" s="23">
        <v>0.13</v>
      </c>
      <c r="K81" s="22">
        <v>39478145</v>
      </c>
      <c r="L81" s="24">
        <v>59613944</v>
      </c>
    </row>
    <row r="82" spans="1:12" x14ac:dyDescent="0.25">
      <c r="A82" s="15"/>
      <c r="B82" s="15">
        <v>2017</v>
      </c>
      <c r="C82" s="20" t="s">
        <v>52</v>
      </c>
      <c r="D82" s="15" t="s">
        <v>53</v>
      </c>
      <c r="E82" s="21">
        <v>0</v>
      </c>
      <c r="F82" s="11">
        <f t="shared" si="2"/>
        <v>-5.5953270762889307E-2</v>
      </c>
      <c r="G82" s="12">
        <f t="shared" si="3"/>
        <v>0.25093436916897099</v>
      </c>
      <c r="H82" s="22">
        <v>-2072793</v>
      </c>
      <c r="I82" s="22">
        <v>37045073</v>
      </c>
      <c r="J82" s="23">
        <v>0.21</v>
      </c>
      <c r="K82" s="22">
        <v>40753956</v>
      </c>
      <c r="L82" s="24">
        <v>48697944</v>
      </c>
    </row>
    <row r="83" spans="1:12" x14ac:dyDescent="0.25">
      <c r="A83" s="15">
        <v>28</v>
      </c>
      <c r="B83" s="15">
        <v>2015</v>
      </c>
      <c r="C83" s="20" t="s">
        <v>54</v>
      </c>
      <c r="D83" s="15" t="s">
        <v>55</v>
      </c>
      <c r="E83" s="21">
        <v>0</v>
      </c>
      <c r="F83" s="11">
        <f t="shared" si="2"/>
        <v>2.2460779224947693E-2</v>
      </c>
      <c r="G83" s="12">
        <f t="shared" si="3"/>
        <v>0.99932819185171162</v>
      </c>
      <c r="H83" s="22">
        <v>9323778</v>
      </c>
      <c r="I83" s="22">
        <v>415113737</v>
      </c>
      <c r="J83" s="23">
        <v>1.0900000000000001</v>
      </c>
      <c r="K83" s="22">
        <v>414478450</v>
      </c>
      <c r="L83" s="24">
        <v>380000000</v>
      </c>
    </row>
    <row r="84" spans="1:12" x14ac:dyDescent="0.25">
      <c r="A84" s="15"/>
      <c r="B84" s="15">
        <v>2016</v>
      </c>
      <c r="C84" s="20" t="s">
        <v>54</v>
      </c>
      <c r="D84" s="15" t="s">
        <v>55</v>
      </c>
      <c r="E84" s="21">
        <v>0</v>
      </c>
      <c r="F84" s="11">
        <f t="shared" si="2"/>
        <v>4.3809707779009784E-2</v>
      </c>
      <c r="G84" s="12">
        <f t="shared" si="3"/>
        <v>2.0284038961711142</v>
      </c>
      <c r="H84" s="22">
        <v>17688722</v>
      </c>
      <c r="I84" s="22">
        <v>403762611</v>
      </c>
      <c r="J84" s="23">
        <v>2.15</v>
      </c>
      <c r="K84" s="22">
        <v>402779743</v>
      </c>
      <c r="L84" s="24">
        <v>380000000</v>
      </c>
    </row>
    <row r="85" spans="1:12" x14ac:dyDescent="0.25">
      <c r="A85" s="15"/>
      <c r="B85" s="15">
        <v>2017</v>
      </c>
      <c r="C85" s="20" t="s">
        <v>54</v>
      </c>
      <c r="D85" s="15" t="s">
        <v>55</v>
      </c>
      <c r="E85" s="21">
        <v>0</v>
      </c>
      <c r="F85" s="11">
        <f t="shared" si="2"/>
        <v>0.13287537388598353</v>
      </c>
      <c r="G85" s="12">
        <f t="shared" si="3"/>
        <v>1.4348128504604556</v>
      </c>
      <c r="H85" s="22">
        <v>54287569</v>
      </c>
      <c r="I85" s="22">
        <v>408560047</v>
      </c>
      <c r="J85" s="23">
        <v>1.54</v>
      </c>
      <c r="K85" s="22">
        <v>407858070</v>
      </c>
      <c r="L85" s="24">
        <v>380000000</v>
      </c>
    </row>
    <row r="86" spans="1:12" x14ac:dyDescent="0.25">
      <c r="A86" s="15">
        <v>29</v>
      </c>
      <c r="B86" s="15">
        <v>2015</v>
      </c>
      <c r="C86" s="20" t="s">
        <v>56</v>
      </c>
      <c r="D86" s="15" t="s">
        <v>57</v>
      </c>
      <c r="E86" s="21">
        <v>0</v>
      </c>
      <c r="F86" s="11">
        <f t="shared" si="2"/>
        <v>8.8390468039339753E-2</v>
      </c>
      <c r="G86" s="12">
        <f t="shared" si="3"/>
        <v>1.7775894849656664</v>
      </c>
      <c r="H86" s="22">
        <v>5000091</v>
      </c>
      <c r="I86" s="22">
        <v>56568215</v>
      </c>
      <c r="J86" s="23">
        <v>0.96</v>
      </c>
      <c r="K86" s="22">
        <v>54005720</v>
      </c>
      <c r="L86" s="24">
        <v>100000000</v>
      </c>
    </row>
    <row r="87" spans="1:12" x14ac:dyDescent="0.25">
      <c r="A87" s="15"/>
      <c r="B87" s="15">
        <v>2016</v>
      </c>
      <c r="C87" s="20" t="s">
        <v>56</v>
      </c>
      <c r="D87" s="15" t="s">
        <v>57</v>
      </c>
      <c r="E87" s="21">
        <v>0</v>
      </c>
      <c r="F87" s="11">
        <f t="shared" si="2"/>
        <v>0.1099854268327857</v>
      </c>
      <c r="G87" s="12">
        <f t="shared" si="3"/>
        <v>1.5044241260754383</v>
      </c>
      <c r="H87" s="22">
        <v>6000186</v>
      </c>
      <c r="I87" s="22">
        <v>54554373</v>
      </c>
      <c r="J87" s="23">
        <v>0.82</v>
      </c>
      <c r="K87" s="22">
        <v>54505906</v>
      </c>
      <c r="L87" s="24">
        <v>100000000</v>
      </c>
    </row>
    <row r="88" spans="1:12" x14ac:dyDescent="0.25">
      <c r="A88" s="15"/>
      <c r="B88" s="15">
        <v>2017</v>
      </c>
      <c r="C88" s="20" t="s">
        <v>56</v>
      </c>
      <c r="D88" s="15" t="s">
        <v>57</v>
      </c>
      <c r="E88" s="21">
        <v>0</v>
      </c>
      <c r="F88" s="11">
        <f t="shared" si="2"/>
        <v>7.4694283027353398E-2</v>
      </c>
      <c r="G88" s="12">
        <f t="shared" si="3"/>
        <v>2.8781670934857639</v>
      </c>
      <c r="H88" s="22">
        <v>4000369</v>
      </c>
      <c r="I88" s="22">
        <v>53556562</v>
      </c>
      <c r="J88" s="23">
        <v>1.54</v>
      </c>
      <c r="K88" s="22">
        <v>53506275</v>
      </c>
      <c r="L88" s="24">
        <v>100000000</v>
      </c>
    </row>
    <row r="89" spans="1:12" x14ac:dyDescent="0.25">
      <c r="A89" s="15">
        <v>30</v>
      </c>
      <c r="B89" s="15">
        <v>2015</v>
      </c>
      <c r="C89" s="20" t="s">
        <v>58</v>
      </c>
      <c r="D89" s="15" t="s">
        <v>59</v>
      </c>
      <c r="E89" s="21">
        <v>0</v>
      </c>
      <c r="F89" s="11">
        <f t="shared" si="2"/>
        <v>8.7535693940360218E-2</v>
      </c>
      <c r="G89" s="12">
        <f t="shared" si="3"/>
        <v>1.3060457532041658</v>
      </c>
      <c r="H89" s="22">
        <v>24432000</v>
      </c>
      <c r="I89" s="22">
        <v>279109000</v>
      </c>
      <c r="J89" s="23">
        <v>1.91</v>
      </c>
      <c r="K89" s="22">
        <v>166502000</v>
      </c>
      <c r="L89" s="24">
        <v>113853000</v>
      </c>
    </row>
    <row r="90" spans="1:12" x14ac:dyDescent="0.25">
      <c r="A90" s="15"/>
      <c r="B90" s="15">
        <v>2016</v>
      </c>
      <c r="C90" s="20" t="s">
        <v>58</v>
      </c>
      <c r="D90" s="15" t="s">
        <v>59</v>
      </c>
      <c r="E90" s="21">
        <v>0</v>
      </c>
      <c r="F90" s="11">
        <f t="shared" si="2"/>
        <v>8.4661027388822738E-2</v>
      </c>
      <c r="G90" s="12">
        <f t="shared" si="3"/>
        <v>2.9189763087614509</v>
      </c>
      <c r="H90" s="22">
        <v>24741000</v>
      </c>
      <c r="I90" s="22">
        <v>292236000</v>
      </c>
      <c r="J90" s="23">
        <v>1.86</v>
      </c>
      <c r="K90" s="22">
        <v>174115000</v>
      </c>
      <c r="L90" s="24">
        <v>273246000</v>
      </c>
    </row>
    <row r="91" spans="1:12" x14ac:dyDescent="0.25">
      <c r="A91" s="15"/>
      <c r="B91" s="15">
        <v>2017</v>
      </c>
      <c r="C91" s="20" t="s">
        <v>58</v>
      </c>
      <c r="D91" s="15" t="s">
        <v>59</v>
      </c>
      <c r="E91" s="21">
        <v>0</v>
      </c>
      <c r="F91" s="11">
        <f t="shared" si="2"/>
        <v>7.5188502793261655E-2</v>
      </c>
      <c r="G91" s="15">
        <f t="shared" si="3"/>
        <v>4.0298803722467911</v>
      </c>
      <c r="H91" s="22">
        <v>24401000</v>
      </c>
      <c r="I91" s="22">
        <v>324531000</v>
      </c>
      <c r="J91" s="27">
        <v>2.29</v>
      </c>
      <c r="K91" s="22">
        <v>186328000</v>
      </c>
      <c r="L91" s="24">
        <v>327895000</v>
      </c>
    </row>
    <row r="92" spans="1:12" x14ac:dyDescent="0.25">
      <c r="A92" s="15">
        <v>31</v>
      </c>
      <c r="B92" s="15">
        <v>2015</v>
      </c>
      <c r="C92" s="20" t="s">
        <v>60</v>
      </c>
      <c r="D92" s="15" t="s">
        <v>61</v>
      </c>
      <c r="E92" s="21">
        <v>0</v>
      </c>
      <c r="F92" s="11">
        <f t="shared" si="2"/>
        <v>8.4653503072594519E-2</v>
      </c>
      <c r="G92" s="12">
        <f t="shared" si="3"/>
        <v>2.1484514379516915</v>
      </c>
      <c r="H92" s="22">
        <v>7571496</v>
      </c>
      <c r="I92" s="22">
        <v>89441024</v>
      </c>
      <c r="J92" s="27">
        <v>1.1499999999999999</v>
      </c>
      <c r="K92" s="22">
        <v>73313207</v>
      </c>
      <c r="L92" s="24">
        <v>136965100</v>
      </c>
    </row>
    <row r="93" spans="1:12" x14ac:dyDescent="0.25">
      <c r="A93" s="15"/>
      <c r="B93" s="15">
        <v>2016</v>
      </c>
      <c r="C93" s="20" t="s">
        <v>60</v>
      </c>
      <c r="D93" s="15" t="s">
        <v>61</v>
      </c>
      <c r="E93" s="21">
        <v>0</v>
      </c>
      <c r="F93" s="11">
        <f t="shared" si="2"/>
        <v>0.22067664738566334</v>
      </c>
      <c r="G93" s="12">
        <f t="shared" si="3"/>
        <v>1.930363994953026</v>
      </c>
      <c r="H93" s="22">
        <v>20377497</v>
      </c>
      <c r="I93" s="22">
        <v>92340976</v>
      </c>
      <c r="J93" s="27">
        <v>1.23</v>
      </c>
      <c r="K93" s="22">
        <v>87634292</v>
      </c>
      <c r="L93" s="24">
        <v>137533400</v>
      </c>
    </row>
    <row r="94" spans="1:12" x14ac:dyDescent="0.25">
      <c r="A94" s="15"/>
      <c r="B94" s="15">
        <v>2017</v>
      </c>
      <c r="C94" s="20" t="s">
        <v>60</v>
      </c>
      <c r="D94" s="15" t="s">
        <v>61</v>
      </c>
      <c r="E94" s="21">
        <v>0</v>
      </c>
      <c r="F94" s="11">
        <f t="shared" si="2"/>
        <v>0.10349606117802429</v>
      </c>
      <c r="G94" s="15">
        <f t="shared" si="3"/>
        <v>2.3906953970006115</v>
      </c>
      <c r="H94" s="22">
        <v>10353608</v>
      </c>
      <c r="I94" s="22">
        <v>100038667</v>
      </c>
      <c r="J94" s="27">
        <v>1.3</v>
      </c>
      <c r="K94" s="22">
        <v>89744635</v>
      </c>
      <c r="L94" s="24">
        <v>165040066</v>
      </c>
    </row>
    <row r="95" spans="1:12" x14ac:dyDescent="0.25">
      <c r="A95" s="15">
        <v>32</v>
      </c>
      <c r="B95" s="15">
        <v>2015</v>
      </c>
      <c r="C95" s="20" t="s">
        <v>62</v>
      </c>
      <c r="D95" s="15" t="s">
        <v>63</v>
      </c>
      <c r="E95" s="21">
        <v>0</v>
      </c>
      <c r="F95" s="11">
        <f t="shared" si="2"/>
        <v>1.231018523354707E-2</v>
      </c>
      <c r="G95" s="12">
        <f t="shared" si="3"/>
        <v>0.2563296252435957</v>
      </c>
      <c r="H95" s="22">
        <v>128450000</v>
      </c>
      <c r="I95" s="22">
        <v>10434449000</v>
      </c>
      <c r="J95" s="27">
        <v>1.24</v>
      </c>
      <c r="K95" s="22">
        <v>9352075000</v>
      </c>
      <c r="L95" s="24">
        <v>1933237000</v>
      </c>
    </row>
    <row r="96" spans="1:12" x14ac:dyDescent="0.25">
      <c r="A96" s="15"/>
      <c r="B96" s="15">
        <v>2016</v>
      </c>
      <c r="C96" s="20" t="s">
        <v>62</v>
      </c>
      <c r="D96" s="15" t="s">
        <v>63</v>
      </c>
      <c r="E96" s="21">
        <v>0</v>
      </c>
      <c r="F96" s="11">
        <f t="shared" si="2"/>
        <v>-3.7667384201474328E-2</v>
      </c>
      <c r="G96" s="12">
        <f t="shared" si="3"/>
        <v>0.26145442663421176</v>
      </c>
      <c r="H96" s="22">
        <v>-389272000</v>
      </c>
      <c r="I96" s="22">
        <v>10334458000</v>
      </c>
      <c r="J96" s="27">
        <v>1.1499999999999999</v>
      </c>
      <c r="K96" s="22">
        <v>8503289000</v>
      </c>
      <c r="L96" s="24">
        <v>1933237000</v>
      </c>
    </row>
    <row r="97" spans="1:12" x14ac:dyDescent="0.25">
      <c r="A97" s="15"/>
      <c r="B97" s="15">
        <v>2017</v>
      </c>
      <c r="C97" s="20" t="s">
        <v>62</v>
      </c>
      <c r="D97" s="15" t="s">
        <v>63</v>
      </c>
      <c r="E97" s="21">
        <v>0</v>
      </c>
      <c r="F97" s="11">
        <f t="shared" si="2"/>
        <v>3.5411100878031343E-2</v>
      </c>
      <c r="G97" s="15">
        <f t="shared" si="3"/>
        <v>0.3489489052390809</v>
      </c>
      <c r="H97" s="22">
        <v>356619000</v>
      </c>
      <c r="I97" s="22">
        <v>10070825000</v>
      </c>
      <c r="J97" s="27">
        <v>1.83</v>
      </c>
      <c r="K97" s="22">
        <v>10138515000</v>
      </c>
      <c r="L97" s="24">
        <v>1933237000</v>
      </c>
    </row>
    <row r="98" spans="1:12" x14ac:dyDescent="0.25">
      <c r="A98" s="15">
        <v>33</v>
      </c>
      <c r="B98" s="15">
        <v>2015</v>
      </c>
      <c r="C98" s="20" t="s">
        <v>64</v>
      </c>
      <c r="D98" s="15" t="s">
        <v>65</v>
      </c>
      <c r="E98" s="21">
        <v>0</v>
      </c>
      <c r="F98" s="11">
        <f t="shared" si="2"/>
        <v>0.10897185622331004</v>
      </c>
      <c r="G98" s="15">
        <f t="shared" si="3"/>
        <v>0.8400512350222844</v>
      </c>
      <c r="H98" s="22">
        <v>11153430</v>
      </c>
      <c r="I98" s="22">
        <v>102351473</v>
      </c>
      <c r="J98" s="27">
        <v>0.49</v>
      </c>
      <c r="K98" s="22">
        <v>102351473</v>
      </c>
      <c r="L98" s="24">
        <v>175470370</v>
      </c>
    </row>
    <row r="99" spans="1:12" x14ac:dyDescent="0.25">
      <c r="A99" s="15"/>
      <c r="B99" s="15">
        <v>2016</v>
      </c>
      <c r="C99" s="20" t="s">
        <v>64</v>
      </c>
      <c r="D99" s="15" t="s">
        <v>65</v>
      </c>
      <c r="E99" s="21">
        <v>0</v>
      </c>
      <c r="F99" s="11">
        <f t="shared" si="2"/>
        <v>5.8094002373154832E-2</v>
      </c>
      <c r="G99" s="15">
        <f t="shared" si="3"/>
        <v>1.2165664585341482</v>
      </c>
      <c r="H99" s="22">
        <v>5781604</v>
      </c>
      <c r="I99" s="22">
        <v>99521530</v>
      </c>
      <c r="J99" s="27">
        <v>0.69</v>
      </c>
      <c r="K99" s="22">
        <v>99521530</v>
      </c>
      <c r="L99" s="24">
        <v>175470370</v>
      </c>
    </row>
    <row r="100" spans="1:12" x14ac:dyDescent="0.25">
      <c r="A100" s="15"/>
      <c r="B100" s="15">
        <v>2017</v>
      </c>
      <c r="C100" s="20" t="s">
        <v>64</v>
      </c>
      <c r="D100" s="15" t="s">
        <v>65</v>
      </c>
      <c r="E100" s="21">
        <v>0</v>
      </c>
      <c r="F100" s="11">
        <f t="shared" si="2"/>
        <v>9.4670296146504282E-2</v>
      </c>
      <c r="G100" s="15">
        <f t="shared" si="3"/>
        <v>2.0649049039913305</v>
      </c>
      <c r="H100" s="22">
        <v>9418097</v>
      </c>
      <c r="I100" s="22">
        <v>99483126</v>
      </c>
      <c r="J100" s="27">
        <v>1.17</v>
      </c>
      <c r="K100" s="22">
        <v>99423626</v>
      </c>
      <c r="L100" s="24">
        <v>175470370</v>
      </c>
    </row>
    <row r="101" spans="1:12" x14ac:dyDescent="0.25">
      <c r="A101" s="15">
        <v>34</v>
      </c>
      <c r="B101" s="15">
        <v>2015</v>
      </c>
      <c r="C101" s="20" t="s">
        <v>66</v>
      </c>
      <c r="D101" s="15" t="s">
        <v>67</v>
      </c>
      <c r="E101" s="21">
        <v>1</v>
      </c>
      <c r="F101" s="11">
        <f t="shared" si="2"/>
        <v>8.6675340578600948E-2</v>
      </c>
      <c r="G101" s="15">
        <f t="shared" si="3"/>
        <v>1.0174681265566818</v>
      </c>
      <c r="H101" s="22">
        <v>11325000</v>
      </c>
      <c r="I101" s="22">
        <v>130660000</v>
      </c>
      <c r="J101" s="27">
        <v>1.1000000000000001</v>
      </c>
      <c r="K101" s="22">
        <v>81102000</v>
      </c>
      <c r="L101" s="24">
        <v>75017000</v>
      </c>
    </row>
    <row r="102" spans="1:12" x14ac:dyDescent="0.25">
      <c r="A102" s="15"/>
      <c r="B102" s="15">
        <v>2016</v>
      </c>
      <c r="C102" s="20" t="s">
        <v>66</v>
      </c>
      <c r="D102" s="15" t="s">
        <v>67</v>
      </c>
      <c r="E102" s="21">
        <v>1</v>
      </c>
      <c r="F102" s="11">
        <f t="shared" si="2"/>
        <v>-1.5220155287553543E-2</v>
      </c>
      <c r="G102" s="15">
        <f t="shared" si="3"/>
        <v>0.43887806556639358</v>
      </c>
      <c r="H102" s="22">
        <v>-2466000</v>
      </c>
      <c r="I102" s="22">
        <v>162022000</v>
      </c>
      <c r="J102" s="27">
        <v>0.86</v>
      </c>
      <c r="K102" s="22">
        <v>151114000</v>
      </c>
      <c r="L102" s="24">
        <v>77117000</v>
      </c>
    </row>
    <row r="103" spans="1:12" x14ac:dyDescent="0.25">
      <c r="A103" s="15"/>
      <c r="B103" s="15">
        <v>2017</v>
      </c>
      <c r="C103" s="20" t="s">
        <v>66</v>
      </c>
      <c r="D103" s="15" t="s">
        <v>67</v>
      </c>
      <c r="E103" s="21">
        <v>1</v>
      </c>
      <c r="F103" s="11">
        <f t="shared" si="2"/>
        <v>-8.8367048038092196E-3</v>
      </c>
      <c r="G103" s="15">
        <f t="shared" si="3"/>
        <v>0.92892780140635556</v>
      </c>
      <c r="H103" s="22">
        <v>-1442000</v>
      </c>
      <c r="I103" s="22">
        <v>163183000</v>
      </c>
      <c r="J103" s="27">
        <v>0.67</v>
      </c>
      <c r="K103" s="22">
        <v>152593000</v>
      </c>
      <c r="L103" s="24">
        <v>211564000</v>
      </c>
    </row>
    <row r="104" spans="1:12" x14ac:dyDescent="0.25">
      <c r="A104" s="15">
        <v>35</v>
      </c>
      <c r="B104" s="15">
        <v>2015</v>
      </c>
      <c r="C104" s="20" t="s">
        <v>574</v>
      </c>
      <c r="D104" s="15" t="s">
        <v>573</v>
      </c>
      <c r="E104" s="21">
        <v>0</v>
      </c>
      <c r="F104" s="11">
        <f t="shared" si="2"/>
        <v>6.3996874899057518E-2</v>
      </c>
      <c r="G104" s="15">
        <f t="shared" si="3"/>
        <v>0.42141135785489453</v>
      </c>
      <c r="H104" s="22">
        <v>8798641</v>
      </c>
      <c r="I104" s="22">
        <v>137485479</v>
      </c>
      <c r="J104" s="27">
        <v>0.28999999999999998</v>
      </c>
      <c r="K104" s="22">
        <v>117793669</v>
      </c>
      <c r="L104" s="24">
        <v>171171000</v>
      </c>
    </row>
    <row r="105" spans="1:12" x14ac:dyDescent="0.25">
      <c r="A105" s="15"/>
      <c r="B105" s="15">
        <v>2016</v>
      </c>
      <c r="C105" s="20" t="s">
        <v>574</v>
      </c>
      <c r="D105" s="15" t="s">
        <v>573</v>
      </c>
      <c r="E105" s="21">
        <v>0</v>
      </c>
      <c r="F105" s="11">
        <f t="shared" si="2"/>
        <v>-6.9347489736409874E-3</v>
      </c>
      <c r="G105" s="15">
        <f t="shared" si="3"/>
        <v>0.89874948729948412</v>
      </c>
      <c r="H105" s="22">
        <v>-1027923</v>
      </c>
      <c r="I105" s="22">
        <v>148227860</v>
      </c>
      <c r="J105" s="27">
        <v>0.59</v>
      </c>
      <c r="K105" s="22">
        <v>112368231</v>
      </c>
      <c r="L105" s="24">
        <v>171171000</v>
      </c>
    </row>
    <row r="106" spans="1:12" x14ac:dyDescent="0.25">
      <c r="A106" s="15"/>
      <c r="B106" s="15">
        <v>2017</v>
      </c>
      <c r="C106" s="20" t="s">
        <v>574</v>
      </c>
      <c r="D106" s="15" t="s">
        <v>573</v>
      </c>
      <c r="E106" s="21">
        <v>0</v>
      </c>
      <c r="F106" s="11">
        <f t="shared" si="2"/>
        <v>1.4597280065743439E-2</v>
      </c>
      <c r="G106" s="15">
        <f t="shared" si="3"/>
        <v>1.0280891840364226</v>
      </c>
      <c r="H106" s="22">
        <v>2530051</v>
      </c>
      <c r="I106" s="22">
        <v>173323454</v>
      </c>
      <c r="J106" s="27">
        <v>0.75</v>
      </c>
      <c r="K106" s="22">
        <v>124870733</v>
      </c>
      <c r="L106" s="24">
        <v>171171000</v>
      </c>
    </row>
    <row r="107" spans="1:12" x14ac:dyDescent="0.25">
      <c r="A107" s="15">
        <v>36</v>
      </c>
      <c r="B107" s="15">
        <v>2015</v>
      </c>
      <c r="C107" s="20" t="s">
        <v>68</v>
      </c>
      <c r="D107" s="15" t="s">
        <v>69</v>
      </c>
      <c r="E107" s="21">
        <v>0</v>
      </c>
      <c r="F107" s="11">
        <f t="shared" si="2"/>
        <v>0.1833115994603666</v>
      </c>
      <c r="G107" s="15">
        <f t="shared" si="3"/>
        <v>4.4643662437981471</v>
      </c>
      <c r="H107" s="22">
        <v>3889933</v>
      </c>
      <c r="I107" s="22">
        <v>21220332</v>
      </c>
      <c r="J107" s="27">
        <v>0.48</v>
      </c>
      <c r="K107" s="22">
        <v>21186412</v>
      </c>
      <c r="L107" s="24">
        <v>197049797</v>
      </c>
    </row>
    <row r="108" spans="1:12" x14ac:dyDescent="0.25">
      <c r="A108" s="15"/>
      <c r="B108" s="15">
        <v>2016</v>
      </c>
      <c r="C108" s="20" t="s">
        <v>68</v>
      </c>
      <c r="D108" s="15" t="s">
        <v>69</v>
      </c>
      <c r="E108" s="21">
        <v>0</v>
      </c>
      <c r="F108" s="11">
        <f t="shared" si="2"/>
        <v>8.2337563196803584E-4</v>
      </c>
      <c r="G108" s="15">
        <f t="shared" si="3"/>
        <v>4.2110749782212142</v>
      </c>
      <c r="H108" s="22">
        <v>18515</v>
      </c>
      <c r="I108" s="22">
        <v>22486699</v>
      </c>
      <c r="J108" s="27">
        <v>0.46</v>
      </c>
      <c r="K108" s="22">
        <v>22449599</v>
      </c>
      <c r="L108" s="24">
        <v>205515097</v>
      </c>
    </row>
    <row r="109" spans="1:12" x14ac:dyDescent="0.25">
      <c r="A109" s="15"/>
      <c r="B109" s="15">
        <v>2017</v>
      </c>
      <c r="C109" s="20" t="s">
        <v>68</v>
      </c>
      <c r="D109" s="15" t="s">
        <v>69</v>
      </c>
      <c r="E109" s="21">
        <v>0</v>
      </c>
      <c r="F109" s="11">
        <f t="shared" si="2"/>
        <v>0.2949472220743245</v>
      </c>
      <c r="G109" s="15">
        <f t="shared" si="3"/>
        <v>2.0478058317823682</v>
      </c>
      <c r="H109" s="22">
        <v>8891097</v>
      </c>
      <c r="I109" s="22">
        <v>30144705</v>
      </c>
      <c r="J109" s="27">
        <v>0.3</v>
      </c>
      <c r="K109" s="22">
        <v>30107605</v>
      </c>
      <c r="L109" s="24">
        <v>205515097</v>
      </c>
    </row>
    <row r="110" spans="1:12" x14ac:dyDescent="0.25">
      <c r="A110" s="15">
        <v>37</v>
      </c>
      <c r="B110" s="15">
        <v>2015</v>
      </c>
      <c r="C110" s="20" t="s">
        <v>70</v>
      </c>
      <c r="D110" s="15" t="s">
        <v>71</v>
      </c>
      <c r="E110" s="21">
        <v>0</v>
      </c>
      <c r="F110" s="11">
        <f t="shared" si="2"/>
        <v>4.7815386950976035E-2</v>
      </c>
      <c r="G110" s="15">
        <f t="shared" si="3"/>
        <v>0.44907842863792441</v>
      </c>
      <c r="H110" s="22">
        <v>9583648</v>
      </c>
      <c r="I110" s="28">
        <v>200430209</v>
      </c>
      <c r="J110" s="29">
        <v>1.04</v>
      </c>
      <c r="K110" s="28">
        <v>197223902</v>
      </c>
      <c r="L110" s="24">
        <v>85162500</v>
      </c>
    </row>
    <row r="111" spans="1:12" x14ac:dyDescent="0.25">
      <c r="A111" s="15"/>
      <c r="B111" s="15">
        <v>2016</v>
      </c>
      <c r="C111" s="20" t="s">
        <v>70</v>
      </c>
      <c r="D111" s="15" t="s">
        <v>71</v>
      </c>
      <c r="E111" s="21">
        <v>0</v>
      </c>
      <c r="F111" s="11">
        <f t="shared" si="2"/>
        <v>6.977592154947281E-3</v>
      </c>
      <c r="G111" s="15">
        <f t="shared" si="3"/>
        <v>0.47210105797541435</v>
      </c>
      <c r="H111" s="22">
        <v>1390709</v>
      </c>
      <c r="I111" s="22">
        <v>199310732</v>
      </c>
      <c r="J111" s="27">
        <v>1.08</v>
      </c>
      <c r="K111" s="22">
        <v>194821635</v>
      </c>
      <c r="L111" s="24">
        <v>85162500</v>
      </c>
    </row>
    <row r="112" spans="1:12" x14ac:dyDescent="0.25">
      <c r="A112" s="15"/>
      <c r="B112" s="15">
        <v>2017</v>
      </c>
      <c r="C112" s="20" t="s">
        <v>70</v>
      </c>
      <c r="D112" s="15" t="s">
        <v>71</v>
      </c>
      <c r="E112" s="21">
        <v>0</v>
      </c>
      <c r="F112" s="11">
        <f t="shared" si="2"/>
        <v>-3.5596192612568363E-2</v>
      </c>
      <c r="G112" s="15">
        <f t="shared" si="3"/>
        <v>0.67172564744244057</v>
      </c>
      <c r="H112" s="22">
        <v>-6783598</v>
      </c>
      <c r="I112" s="22">
        <v>190570887</v>
      </c>
      <c r="J112" s="27">
        <v>1.48</v>
      </c>
      <c r="K112" s="22">
        <v>187636873</v>
      </c>
      <c r="L112" s="24">
        <v>85162500</v>
      </c>
    </row>
    <row r="113" spans="1:12" x14ac:dyDescent="0.25">
      <c r="A113" s="15">
        <v>38</v>
      </c>
      <c r="B113" s="15">
        <v>2015</v>
      </c>
      <c r="C113" s="20" t="s">
        <v>72</v>
      </c>
      <c r="D113" s="15" t="s">
        <v>73</v>
      </c>
      <c r="E113" s="21">
        <v>0</v>
      </c>
      <c r="F113" s="11">
        <f t="shared" si="2"/>
        <v>0.25819590038058354</v>
      </c>
      <c r="G113" s="15">
        <f t="shared" si="3"/>
        <v>4.5975470812948194</v>
      </c>
      <c r="H113" s="22">
        <v>3867000</v>
      </c>
      <c r="I113" s="22">
        <v>14977000</v>
      </c>
      <c r="J113" s="27">
        <v>0.7</v>
      </c>
      <c r="K113" s="22">
        <v>14921000</v>
      </c>
      <c r="L113" s="24">
        <v>98000000</v>
      </c>
    </row>
    <row r="114" spans="1:12" x14ac:dyDescent="0.25">
      <c r="A114" s="15"/>
      <c r="B114" s="15">
        <v>2016</v>
      </c>
      <c r="C114" s="20" t="s">
        <v>72</v>
      </c>
      <c r="D114" s="15" t="s">
        <v>73</v>
      </c>
      <c r="E114" s="21">
        <v>0</v>
      </c>
      <c r="F114" s="11">
        <f t="shared" si="2"/>
        <v>6.3988790284913596E-2</v>
      </c>
      <c r="G114" s="15">
        <f t="shared" si="3"/>
        <v>3.6953740488855975</v>
      </c>
      <c r="H114" s="22">
        <v>959000</v>
      </c>
      <c r="I114" s="22">
        <v>14987000</v>
      </c>
      <c r="J114" s="27">
        <v>0.56000000000000005</v>
      </c>
      <c r="K114" s="22">
        <v>14851000</v>
      </c>
      <c r="L114" s="24">
        <v>98000000</v>
      </c>
    </row>
    <row r="115" spans="1:12" x14ac:dyDescent="0.25">
      <c r="A115" s="15"/>
      <c r="B115" s="15">
        <v>2017</v>
      </c>
      <c r="C115" s="20" t="s">
        <v>72</v>
      </c>
      <c r="D115" s="15" t="s">
        <v>73</v>
      </c>
      <c r="E115" s="21">
        <v>0</v>
      </c>
      <c r="F115" s="11">
        <f t="shared" si="2"/>
        <v>0.10084751330398792</v>
      </c>
      <c r="G115" s="15">
        <f t="shared" si="3"/>
        <v>3.8786279683377307</v>
      </c>
      <c r="H115" s="22">
        <v>1535000</v>
      </c>
      <c r="I115" s="22">
        <v>15221000</v>
      </c>
      <c r="J115" s="27">
        <v>0.6</v>
      </c>
      <c r="K115" s="22">
        <v>15160000</v>
      </c>
      <c r="L115" s="24">
        <v>98000000</v>
      </c>
    </row>
    <row r="116" spans="1:12" x14ac:dyDescent="0.25">
      <c r="A116" s="15">
        <v>39</v>
      </c>
      <c r="B116" s="15">
        <v>2015</v>
      </c>
      <c r="C116" s="20" t="s">
        <v>569</v>
      </c>
      <c r="D116" s="15" t="s">
        <v>74</v>
      </c>
      <c r="E116" s="21">
        <v>0</v>
      </c>
      <c r="F116" s="11">
        <f t="shared" si="2"/>
        <v>0.20926655390448515</v>
      </c>
      <c r="G116" s="15">
        <f t="shared" si="3"/>
        <v>3.2467405399443914</v>
      </c>
      <c r="H116" s="22">
        <v>36869000</v>
      </c>
      <c r="I116" s="22">
        <v>176182000</v>
      </c>
      <c r="J116" s="27">
        <v>2.2799999999999998</v>
      </c>
      <c r="K116" s="22">
        <v>172277000</v>
      </c>
      <c r="L116" s="24">
        <v>245324000</v>
      </c>
    </row>
    <row r="117" spans="1:12" x14ac:dyDescent="0.25">
      <c r="A117" s="15"/>
      <c r="B117" s="15">
        <v>2016</v>
      </c>
      <c r="C117" s="20" t="s">
        <v>569</v>
      </c>
      <c r="D117" s="15" t="s">
        <v>74</v>
      </c>
      <c r="E117" s="21">
        <v>0</v>
      </c>
      <c r="F117" s="11">
        <f t="shared" si="2"/>
        <v>0.24167233704375107</v>
      </c>
      <c r="G117" s="15">
        <f t="shared" si="3"/>
        <v>2.6554724509720691</v>
      </c>
      <c r="H117" s="22">
        <v>46527000</v>
      </c>
      <c r="I117" s="22">
        <v>192521000</v>
      </c>
      <c r="J117" s="27">
        <v>2.04</v>
      </c>
      <c r="K117" s="22">
        <v>188464000</v>
      </c>
      <c r="L117" s="24">
        <v>245324000</v>
      </c>
    </row>
    <row r="118" spans="1:12" x14ac:dyDescent="0.25">
      <c r="A118" s="15"/>
      <c r="B118" s="15">
        <v>2017</v>
      </c>
      <c r="C118" s="20" t="s">
        <v>569</v>
      </c>
      <c r="D118" s="15" t="s">
        <v>74</v>
      </c>
      <c r="E118" s="21">
        <v>0</v>
      </c>
      <c r="F118" s="11">
        <f t="shared" si="2"/>
        <v>0.11749046733254417</v>
      </c>
      <c r="G118" s="15">
        <f t="shared" si="3"/>
        <v>2.8295259427654451</v>
      </c>
      <c r="H118" s="22">
        <v>21538000</v>
      </c>
      <c r="I118" s="22">
        <v>183317000</v>
      </c>
      <c r="J118" s="27">
        <v>2.0699999999999998</v>
      </c>
      <c r="K118" s="22">
        <v>179472000</v>
      </c>
      <c r="L118" s="24">
        <v>245324000</v>
      </c>
    </row>
    <row r="119" spans="1:12" x14ac:dyDescent="0.25">
      <c r="A119" s="15">
        <v>40</v>
      </c>
      <c r="B119" s="15">
        <v>2015</v>
      </c>
      <c r="C119" s="20" t="s">
        <v>75</v>
      </c>
      <c r="D119" s="15" t="s">
        <v>76</v>
      </c>
      <c r="E119" s="21">
        <v>0</v>
      </c>
      <c r="F119" s="11">
        <f t="shared" si="2"/>
        <v>-1.0653387656556511E-2</v>
      </c>
      <c r="G119" s="15">
        <f t="shared" si="3"/>
        <v>3.6357049941545498</v>
      </c>
      <c r="H119" s="22">
        <v>-706000</v>
      </c>
      <c r="I119" s="22">
        <v>66270000</v>
      </c>
      <c r="J119" s="27">
        <v>2.76</v>
      </c>
      <c r="K119" s="22">
        <v>60731000</v>
      </c>
      <c r="L119" s="24">
        <v>80000000</v>
      </c>
    </row>
    <row r="120" spans="1:12" x14ac:dyDescent="0.25">
      <c r="A120" s="15"/>
      <c r="B120" s="15">
        <v>2016</v>
      </c>
      <c r="C120" s="20" t="s">
        <v>75</v>
      </c>
      <c r="D120" s="15" t="s">
        <v>76</v>
      </c>
      <c r="E120" s="21">
        <v>0</v>
      </c>
      <c r="F120" s="11">
        <f t="shared" si="2"/>
        <v>0.13163988562683743</v>
      </c>
      <c r="G120" s="15">
        <f t="shared" si="3"/>
        <v>1.6692409831179036</v>
      </c>
      <c r="H120" s="22">
        <v>13075000</v>
      </c>
      <c r="I120" s="22">
        <v>99324000</v>
      </c>
      <c r="J120" s="27">
        <v>1.54</v>
      </c>
      <c r="K120" s="22">
        <v>73806000</v>
      </c>
      <c r="L120" s="24">
        <v>80000000</v>
      </c>
    </row>
    <row r="121" spans="1:12" x14ac:dyDescent="0.25">
      <c r="A121" s="15"/>
      <c r="B121" s="15">
        <v>2017</v>
      </c>
      <c r="C121" s="20" t="s">
        <v>75</v>
      </c>
      <c r="D121" s="15" t="s">
        <v>76</v>
      </c>
      <c r="E121" s="21">
        <v>0</v>
      </c>
      <c r="F121" s="11">
        <f t="shared" si="2"/>
        <v>0.12543098654209767</v>
      </c>
      <c r="G121" s="15">
        <f t="shared" si="3"/>
        <v>1.5129699616220047</v>
      </c>
      <c r="H121" s="22">
        <v>13533000</v>
      </c>
      <c r="I121" s="22">
        <v>107892000</v>
      </c>
      <c r="J121" s="27">
        <v>1.68</v>
      </c>
      <c r="K121" s="22">
        <v>88853000</v>
      </c>
      <c r="L121" s="24">
        <v>80019000</v>
      </c>
    </row>
    <row r="122" spans="1:12" x14ac:dyDescent="0.25">
      <c r="A122" s="15">
        <v>41</v>
      </c>
      <c r="B122" s="15">
        <v>2015</v>
      </c>
      <c r="C122" s="20" t="s">
        <v>77</v>
      </c>
      <c r="D122" s="15" t="s">
        <v>78</v>
      </c>
      <c r="E122" s="21">
        <v>1</v>
      </c>
      <c r="F122" s="11">
        <f t="shared" si="2"/>
        <v>-7.4594556989460215E-2</v>
      </c>
      <c r="G122" s="15">
        <f t="shared" si="3"/>
        <v>0.92923164583189444</v>
      </c>
      <c r="H122" s="22">
        <v>-27878000</v>
      </c>
      <c r="I122" s="22">
        <v>373727000</v>
      </c>
      <c r="J122" s="27">
        <v>0.06</v>
      </c>
      <c r="K122" s="22">
        <v>347496000</v>
      </c>
      <c r="L122" s="24">
        <v>5381738000</v>
      </c>
    </row>
    <row r="123" spans="1:12" x14ac:dyDescent="0.25">
      <c r="A123" s="15"/>
      <c r="B123" s="15">
        <v>2016</v>
      </c>
      <c r="C123" s="20" t="s">
        <v>77</v>
      </c>
      <c r="D123" s="15" t="s">
        <v>78</v>
      </c>
      <c r="E123" s="21">
        <v>1</v>
      </c>
      <c r="F123" s="11">
        <f t="shared" si="2"/>
        <v>-2.1834842299466813E-2</v>
      </c>
      <c r="G123" s="15">
        <f t="shared" si="3"/>
        <v>0.71372049228157652</v>
      </c>
      <c r="H123" s="22">
        <v>-8178000</v>
      </c>
      <c r="I123" s="22">
        <v>374539000</v>
      </c>
      <c r="J123" s="30">
        <v>4.4999999999999998E-2</v>
      </c>
      <c r="K123" s="22">
        <v>339318000</v>
      </c>
      <c r="L123" s="24">
        <v>5381738000</v>
      </c>
    </row>
    <row r="124" spans="1:12" x14ac:dyDescent="0.25">
      <c r="A124" s="15"/>
      <c r="B124" s="15">
        <v>2017</v>
      </c>
      <c r="C124" s="20" t="s">
        <v>77</v>
      </c>
      <c r="D124" s="15" t="s">
        <v>78</v>
      </c>
      <c r="E124" s="21">
        <v>1</v>
      </c>
      <c r="F124" s="11">
        <f t="shared" si="2"/>
        <v>-3.0090801862511802E-3</v>
      </c>
      <c r="G124" s="15">
        <f t="shared" si="3"/>
        <v>0.79542086049158278</v>
      </c>
      <c r="H124" s="22">
        <v>-1023000</v>
      </c>
      <c r="I124" s="22">
        <v>339971000</v>
      </c>
      <c r="J124" s="27">
        <v>0.05</v>
      </c>
      <c r="K124" s="22">
        <v>338295000</v>
      </c>
      <c r="L124" s="24">
        <v>5381738000</v>
      </c>
    </row>
    <row r="125" spans="1:12" x14ac:dyDescent="0.25">
      <c r="A125" s="15">
        <v>42</v>
      </c>
      <c r="B125" s="15">
        <v>2015</v>
      </c>
      <c r="C125" s="20" t="s">
        <v>79</v>
      </c>
      <c r="D125" s="15" t="s">
        <v>80</v>
      </c>
      <c r="E125" s="21">
        <v>1</v>
      </c>
      <c r="F125" s="11">
        <f t="shared" si="2"/>
        <v>-2.8667926450026589E-3</v>
      </c>
      <c r="G125" s="15">
        <f t="shared" si="3"/>
        <v>0.74728531744837889</v>
      </c>
      <c r="H125" s="22">
        <v>-250000</v>
      </c>
      <c r="I125" s="22">
        <v>87205470</v>
      </c>
      <c r="J125" s="30">
        <v>9.5000000000000001E-2</v>
      </c>
      <c r="K125" s="22">
        <v>99717000</v>
      </c>
      <c r="L125" s="24">
        <v>784390000</v>
      </c>
    </row>
    <row r="126" spans="1:12" x14ac:dyDescent="0.25">
      <c r="A126" s="15"/>
      <c r="B126" s="15">
        <v>2016</v>
      </c>
      <c r="C126" s="20" t="s">
        <v>79</v>
      </c>
      <c r="D126" s="15" t="s">
        <v>80</v>
      </c>
      <c r="E126" s="21">
        <v>1</v>
      </c>
      <c r="F126" s="11">
        <f t="shared" si="2"/>
        <v>-2.4437605937433146E-3</v>
      </c>
      <c r="G126" s="15">
        <f t="shared" si="3"/>
        <v>0.74479536803369306</v>
      </c>
      <c r="H126" s="22">
        <v>-297000</v>
      </c>
      <c r="I126" s="22">
        <v>121534000</v>
      </c>
      <c r="J126" s="30">
        <v>0.09</v>
      </c>
      <c r="K126" s="22">
        <v>118481000</v>
      </c>
      <c r="L126" s="24">
        <v>980490000</v>
      </c>
    </row>
    <row r="127" spans="1:12" x14ac:dyDescent="0.25">
      <c r="A127" s="15"/>
      <c r="B127" s="15">
        <v>2017</v>
      </c>
      <c r="C127" s="20" t="s">
        <v>79</v>
      </c>
      <c r="D127" s="15" t="s">
        <v>80</v>
      </c>
      <c r="E127" s="21">
        <v>1</v>
      </c>
      <c r="F127" s="11">
        <f t="shared" si="2"/>
        <v>-1.6484376931762922E-3</v>
      </c>
      <c r="G127" s="15">
        <f t="shared" si="3"/>
        <v>0.74605473406548817</v>
      </c>
      <c r="H127" s="22">
        <v>-200000</v>
      </c>
      <c r="I127" s="22">
        <v>121327000</v>
      </c>
      <c r="J127" s="30">
        <v>0.09</v>
      </c>
      <c r="K127" s="22">
        <v>118281000</v>
      </c>
      <c r="L127" s="24">
        <v>980490000</v>
      </c>
    </row>
    <row r="128" spans="1:12" x14ac:dyDescent="0.25">
      <c r="A128" s="15">
        <v>43</v>
      </c>
      <c r="B128" s="15">
        <v>2015</v>
      </c>
      <c r="C128" s="20" t="s">
        <v>81</v>
      </c>
      <c r="D128" s="15" t="s">
        <v>82</v>
      </c>
      <c r="E128" s="21">
        <v>0</v>
      </c>
      <c r="F128" s="11">
        <f t="shared" si="2"/>
        <v>-2.7295985884428761E-2</v>
      </c>
      <c r="G128" s="15">
        <f t="shared" si="3"/>
        <v>1.1032566742944316</v>
      </c>
      <c r="H128" s="22">
        <v>-1547000</v>
      </c>
      <c r="I128" s="22">
        <v>56675000</v>
      </c>
      <c r="J128" s="27">
        <v>0.43</v>
      </c>
      <c r="K128" s="22">
        <v>26220000</v>
      </c>
      <c r="L128" s="24">
        <v>67273000</v>
      </c>
    </row>
    <row r="129" spans="1:12" x14ac:dyDescent="0.25">
      <c r="A129" s="15"/>
      <c r="B129" s="15">
        <v>2016</v>
      </c>
      <c r="C129" s="20" t="s">
        <v>81</v>
      </c>
      <c r="D129" s="15" t="s">
        <v>82</v>
      </c>
      <c r="E129" s="21">
        <v>0</v>
      </c>
      <c r="F129" s="11">
        <f t="shared" si="2"/>
        <v>3.0413304502223864E-3</v>
      </c>
      <c r="G129" s="15">
        <f t="shared" si="3"/>
        <v>1.3254256810517941</v>
      </c>
      <c r="H129" s="22">
        <v>173000</v>
      </c>
      <c r="I129" s="22">
        <v>56883000</v>
      </c>
      <c r="J129" s="27">
        <v>0.26</v>
      </c>
      <c r="K129" s="22">
        <v>26393000</v>
      </c>
      <c r="L129" s="24">
        <v>134546000</v>
      </c>
    </row>
    <row r="130" spans="1:12" x14ac:dyDescent="0.25">
      <c r="A130" s="15"/>
      <c r="B130" s="15">
        <v>2017</v>
      </c>
      <c r="C130" s="20" t="s">
        <v>81</v>
      </c>
      <c r="D130" s="15" t="s">
        <v>82</v>
      </c>
      <c r="E130" s="21">
        <v>0</v>
      </c>
      <c r="F130" s="11">
        <f t="shared" ref="F130:F194" si="4">H130/I130</f>
        <v>-7.4930082845232442E-3</v>
      </c>
      <c r="G130" s="15">
        <f t="shared" si="3"/>
        <v>0.67984287749836336</v>
      </c>
      <c r="H130" s="22">
        <v>-426000</v>
      </c>
      <c r="I130" s="22">
        <v>56853000</v>
      </c>
      <c r="J130" s="27">
        <v>0.26</v>
      </c>
      <c r="K130" s="22">
        <v>25967000</v>
      </c>
      <c r="L130" s="24">
        <v>67898000</v>
      </c>
    </row>
    <row r="131" spans="1:12" x14ac:dyDescent="0.25">
      <c r="A131" s="15">
        <v>44</v>
      </c>
      <c r="B131" s="15">
        <v>2015</v>
      </c>
      <c r="C131" s="20" t="s">
        <v>83</v>
      </c>
      <c r="D131" s="15" t="s">
        <v>84</v>
      </c>
      <c r="E131" s="21">
        <v>0</v>
      </c>
      <c r="F131" s="11">
        <f t="shared" si="2"/>
        <v>0.11518536759235688</v>
      </c>
      <c r="G131" s="15">
        <f t="shared" si="3"/>
        <v>2.2746859646556556</v>
      </c>
      <c r="H131" s="22">
        <v>4432479</v>
      </c>
      <c r="I131" s="22">
        <v>38481268</v>
      </c>
      <c r="J131" s="30">
        <v>0.26</v>
      </c>
      <c r="K131" s="22">
        <v>38146980</v>
      </c>
      <c r="L131" s="24">
        <v>333740000</v>
      </c>
    </row>
    <row r="132" spans="1:12" x14ac:dyDescent="0.25">
      <c r="A132" s="15"/>
      <c r="B132" s="15">
        <v>2016</v>
      </c>
      <c r="C132" s="20" t="s">
        <v>83</v>
      </c>
      <c r="D132" s="15" t="s">
        <v>84</v>
      </c>
      <c r="E132" s="21">
        <v>0</v>
      </c>
      <c r="F132" s="11">
        <f t="shared" si="4"/>
        <v>8.5160852780225532E-2</v>
      </c>
      <c r="G132" s="15">
        <f t="shared" si="3"/>
        <v>1.9258356995668098</v>
      </c>
      <c r="H132" s="22">
        <v>3347714</v>
      </c>
      <c r="I132" s="22">
        <v>39310480</v>
      </c>
      <c r="J132" s="30">
        <v>0.22500000000000001</v>
      </c>
      <c r="K132" s="22">
        <v>38991644</v>
      </c>
      <c r="L132" s="24">
        <v>333740000</v>
      </c>
    </row>
    <row r="133" spans="1:12" x14ac:dyDescent="0.25">
      <c r="A133" s="15"/>
      <c r="B133" s="15">
        <v>2017</v>
      </c>
      <c r="C133" s="20" t="s">
        <v>83</v>
      </c>
      <c r="D133" s="15" t="s">
        <v>84</v>
      </c>
      <c r="E133" s="21">
        <v>0</v>
      </c>
      <c r="F133" s="11">
        <f t="shared" si="4"/>
        <v>1.6678626909263021E-2</v>
      </c>
      <c r="G133" s="15">
        <f t="shared" si="3"/>
        <v>1.7711577098019071</v>
      </c>
      <c r="H133" s="22">
        <v>696881</v>
      </c>
      <c r="I133" s="22">
        <v>41782876</v>
      </c>
      <c r="J133" s="30">
        <v>0.2</v>
      </c>
      <c r="K133" s="22">
        <v>37686085</v>
      </c>
      <c r="L133" s="24">
        <v>333740000</v>
      </c>
    </row>
    <row r="134" spans="1:12" x14ac:dyDescent="0.25">
      <c r="A134" s="15">
        <v>45</v>
      </c>
      <c r="B134" s="15">
        <v>2015</v>
      </c>
      <c r="C134" s="20" t="s">
        <v>85</v>
      </c>
      <c r="D134" s="15" t="s">
        <v>86</v>
      </c>
      <c r="E134" s="21">
        <v>0</v>
      </c>
      <c r="F134" s="11">
        <f t="shared" si="4"/>
        <v>4.2963250873342781E-2</v>
      </c>
      <c r="G134" s="15">
        <f t="shared" si="3"/>
        <v>0.52581595556336402</v>
      </c>
      <c r="H134" s="22">
        <v>18128000</v>
      </c>
      <c r="I134" s="22">
        <v>421942000</v>
      </c>
      <c r="J134" s="27">
        <v>0.98</v>
      </c>
      <c r="K134" s="22">
        <v>517951000</v>
      </c>
      <c r="L134" s="24">
        <v>277905000</v>
      </c>
    </row>
    <row r="135" spans="1:12" x14ac:dyDescent="0.25">
      <c r="A135" s="15"/>
      <c r="B135" s="15">
        <v>2016</v>
      </c>
      <c r="C135" s="20" t="s">
        <v>85</v>
      </c>
      <c r="D135" s="15" t="s">
        <v>86</v>
      </c>
      <c r="E135" s="21">
        <v>0</v>
      </c>
      <c r="F135" s="11">
        <f t="shared" si="4"/>
        <v>2.831456103087614E-2</v>
      </c>
      <c r="G135" s="15">
        <f t="shared" si="3"/>
        <v>0.42892948197605957</v>
      </c>
      <c r="H135" s="22">
        <v>11971000</v>
      </c>
      <c r="I135" s="22">
        <v>422786000</v>
      </c>
      <c r="J135" s="27">
        <v>0.81</v>
      </c>
      <c r="K135" s="22">
        <v>524802000</v>
      </c>
      <c r="L135" s="24">
        <v>277905000</v>
      </c>
    </row>
    <row r="136" spans="1:12" x14ac:dyDescent="0.25">
      <c r="A136" s="15"/>
      <c r="B136" s="15">
        <v>2017</v>
      </c>
      <c r="C136" s="20" t="s">
        <v>85</v>
      </c>
      <c r="D136" s="15" t="s">
        <v>86</v>
      </c>
      <c r="E136" s="21">
        <v>0</v>
      </c>
      <c r="F136" s="11">
        <f t="shared" si="4"/>
        <v>5.2768658588458563E-2</v>
      </c>
      <c r="G136" s="15">
        <f t="shared" si="3"/>
        <v>0.37585785166121816</v>
      </c>
      <c r="H136" s="22">
        <v>24191000</v>
      </c>
      <c r="I136" s="22">
        <v>458435000</v>
      </c>
      <c r="J136" s="27">
        <v>0.7</v>
      </c>
      <c r="K136" s="22">
        <v>517572000</v>
      </c>
      <c r="L136" s="24">
        <v>277905000</v>
      </c>
    </row>
    <row r="137" spans="1:12" x14ac:dyDescent="0.25">
      <c r="A137" s="15">
        <v>46</v>
      </c>
      <c r="B137" s="15">
        <v>2015</v>
      </c>
      <c r="C137" s="20" t="s">
        <v>87</v>
      </c>
      <c r="D137" s="15" t="s">
        <v>88</v>
      </c>
      <c r="E137" s="21">
        <v>0</v>
      </c>
      <c r="F137" s="11">
        <f t="shared" si="4"/>
        <v>0.17089827179479186</v>
      </c>
      <c r="G137" s="15">
        <f t="shared" si="3"/>
        <v>3.4215070960912559</v>
      </c>
      <c r="H137" s="22">
        <v>119221398</v>
      </c>
      <c r="I137" s="22">
        <v>697616171</v>
      </c>
      <c r="J137" s="27">
        <v>2.97</v>
      </c>
      <c r="K137" s="22">
        <v>695783259</v>
      </c>
      <c r="L137" s="24">
        <v>801558033</v>
      </c>
    </row>
    <row r="138" spans="1:12" x14ac:dyDescent="0.25">
      <c r="A138" s="15"/>
      <c r="B138" s="15">
        <v>2016</v>
      </c>
      <c r="C138" s="20" t="s">
        <v>87</v>
      </c>
      <c r="D138" s="15" t="s">
        <v>88</v>
      </c>
      <c r="E138" s="21">
        <v>0</v>
      </c>
      <c r="F138" s="11">
        <f t="shared" si="4"/>
        <v>0.24273626746767263</v>
      </c>
      <c r="G138" s="15">
        <f t="shared" si="3"/>
        <v>4.4633984910092348</v>
      </c>
      <c r="H138" s="22">
        <v>215181160</v>
      </c>
      <c r="I138" s="22">
        <v>886481292</v>
      </c>
      <c r="J138" s="27">
        <v>2.41</v>
      </c>
      <c r="K138" s="22">
        <v>886069306</v>
      </c>
      <c r="L138" s="24">
        <v>1641029213</v>
      </c>
    </row>
    <row r="139" spans="1:12" x14ac:dyDescent="0.25">
      <c r="A139" s="15"/>
      <c r="B139" s="15">
        <v>2017</v>
      </c>
      <c r="C139" s="20" t="s">
        <v>87</v>
      </c>
      <c r="D139" s="15" t="s">
        <v>88</v>
      </c>
      <c r="E139" s="21">
        <v>0</v>
      </c>
      <c r="F139" s="11">
        <f t="shared" si="4"/>
        <v>0.14722594288972901</v>
      </c>
      <c r="G139" s="15">
        <f t="shared" si="3"/>
        <v>9.5639790867642578</v>
      </c>
      <c r="H139" s="22">
        <v>135099535</v>
      </c>
      <c r="I139" s="22">
        <v>917634028</v>
      </c>
      <c r="J139" s="27">
        <v>5.34</v>
      </c>
      <c r="K139" s="22">
        <v>917366219</v>
      </c>
      <c r="L139" s="24">
        <v>1643009613</v>
      </c>
    </row>
    <row r="140" spans="1:12" x14ac:dyDescent="0.25">
      <c r="A140" s="15">
        <v>47</v>
      </c>
      <c r="B140" s="15">
        <v>2015</v>
      </c>
      <c r="C140" s="20" t="s">
        <v>89</v>
      </c>
      <c r="D140" s="15" t="s">
        <v>90</v>
      </c>
      <c r="E140" s="21">
        <v>0</v>
      </c>
      <c r="F140" s="11">
        <f t="shared" si="4"/>
        <v>-7.6750261730893429E-2</v>
      </c>
      <c r="G140" s="15">
        <f t="shared" si="3"/>
        <v>0.88851600972272016</v>
      </c>
      <c r="H140" s="22">
        <v>-3543819</v>
      </c>
      <c r="I140" s="22">
        <v>46173380</v>
      </c>
      <c r="J140" s="27">
        <v>0.09</v>
      </c>
      <c r="K140" s="22">
        <v>33760922</v>
      </c>
      <c r="L140" s="24">
        <v>333301330</v>
      </c>
    </row>
    <row r="141" spans="1:12" x14ac:dyDescent="0.25">
      <c r="A141" s="15"/>
      <c r="B141" s="15">
        <v>2016</v>
      </c>
      <c r="C141" s="20" t="s">
        <v>89</v>
      </c>
      <c r="D141" s="15" t="s">
        <v>90</v>
      </c>
      <c r="E141" s="21">
        <v>0</v>
      </c>
      <c r="F141" s="11">
        <f t="shared" si="4"/>
        <v>6.8312043702612402E-2</v>
      </c>
      <c r="G141" s="15">
        <f t="shared" si="3"/>
        <v>0.72305366493516654</v>
      </c>
      <c r="H141" s="22">
        <v>3116156</v>
      </c>
      <c r="I141" s="22">
        <v>45616495</v>
      </c>
      <c r="J141" s="27">
        <v>0.08</v>
      </c>
      <c r="K141" s="22">
        <v>36877078</v>
      </c>
      <c r="L141" s="31">
        <v>333301330</v>
      </c>
    </row>
    <row r="142" spans="1:12" x14ac:dyDescent="0.25">
      <c r="A142" s="15"/>
      <c r="B142" s="15">
        <v>2017</v>
      </c>
      <c r="C142" s="20" t="s">
        <v>89</v>
      </c>
      <c r="D142" s="15" t="s">
        <v>90</v>
      </c>
      <c r="E142" s="21">
        <v>0</v>
      </c>
      <c r="F142" s="11">
        <f t="shared" si="4"/>
        <v>5.6931917405547323E-3</v>
      </c>
      <c r="G142" s="15">
        <f t="shared" si="3"/>
        <v>0.91837578832583733</v>
      </c>
      <c r="H142" s="22">
        <v>260643</v>
      </c>
      <c r="I142" s="22">
        <v>45781525</v>
      </c>
      <c r="J142" s="27">
        <v>0.1</v>
      </c>
      <c r="K142" s="22">
        <v>37137721</v>
      </c>
      <c r="L142" s="24">
        <v>341063838</v>
      </c>
    </row>
    <row r="143" spans="1:12" x14ac:dyDescent="0.25">
      <c r="A143" s="15">
        <v>48</v>
      </c>
      <c r="B143" s="15">
        <v>2015</v>
      </c>
      <c r="C143" s="20" t="s">
        <v>91</v>
      </c>
      <c r="D143" s="15" t="s">
        <v>92</v>
      </c>
      <c r="E143" s="21">
        <v>0</v>
      </c>
      <c r="F143" s="11">
        <f t="shared" si="4"/>
        <v>4.4546387370151819E-2</v>
      </c>
      <c r="G143" s="15">
        <f t="shared" si="3"/>
        <v>1.7577673331463906</v>
      </c>
      <c r="H143" s="22">
        <v>1726231</v>
      </c>
      <c r="I143" s="22">
        <v>38751313</v>
      </c>
      <c r="J143" s="27">
        <v>1.65</v>
      </c>
      <c r="K143" s="22">
        <v>38122190</v>
      </c>
      <c r="L143" s="24">
        <v>40612085</v>
      </c>
    </row>
    <row r="144" spans="1:12" x14ac:dyDescent="0.25">
      <c r="A144" s="15"/>
      <c r="B144" s="15">
        <v>2016</v>
      </c>
      <c r="C144" s="20" t="s">
        <v>91</v>
      </c>
      <c r="D144" s="15" t="s">
        <v>92</v>
      </c>
      <c r="E144" s="21">
        <v>0</v>
      </c>
      <c r="F144" s="11">
        <f t="shared" si="4"/>
        <v>3.2800221100841846E-2</v>
      </c>
      <c r="G144" s="15">
        <f t="shared" si="3"/>
        <v>0.99793072469389554</v>
      </c>
      <c r="H144" s="22">
        <v>1270822</v>
      </c>
      <c r="I144" s="22">
        <v>38744312</v>
      </c>
      <c r="J144" s="27">
        <v>0.95</v>
      </c>
      <c r="K144" s="22">
        <v>38661482</v>
      </c>
      <c r="L144" s="24">
        <v>40612085</v>
      </c>
    </row>
    <row r="145" spans="1:12" x14ac:dyDescent="0.25">
      <c r="A145" s="15"/>
      <c r="B145" s="15">
        <v>2017</v>
      </c>
      <c r="C145" s="20" t="s">
        <v>91</v>
      </c>
      <c r="D145" s="15" t="s">
        <v>92</v>
      </c>
      <c r="E145" s="21">
        <v>0</v>
      </c>
      <c r="F145" s="11">
        <f t="shared" si="4"/>
        <v>4.2401829148928788E-2</v>
      </c>
      <c r="G145" s="15">
        <f t="shared" si="3"/>
        <v>1.1754952046316272</v>
      </c>
      <c r="H145" s="22">
        <v>1658975</v>
      </c>
      <c r="I145" s="22">
        <v>39125081</v>
      </c>
      <c r="J145" s="27">
        <v>1.1299999999999999</v>
      </c>
      <c r="K145" s="22">
        <v>39040275</v>
      </c>
      <c r="L145" s="24">
        <v>40612085</v>
      </c>
    </row>
    <row r="146" spans="1:12" x14ac:dyDescent="0.25">
      <c r="A146" s="15">
        <v>49</v>
      </c>
      <c r="B146" s="15">
        <v>2015</v>
      </c>
      <c r="C146" s="20" t="s">
        <v>93</v>
      </c>
      <c r="D146" s="15" t="s">
        <v>94</v>
      </c>
      <c r="E146" s="21">
        <v>0</v>
      </c>
      <c r="F146" s="11">
        <f t="shared" si="4"/>
        <v>8.8417087475311976E-2</v>
      </c>
      <c r="G146" s="15">
        <f t="shared" si="3"/>
        <v>3.1289879445350217</v>
      </c>
      <c r="H146" s="22">
        <v>4343985</v>
      </c>
      <c r="I146" s="22">
        <v>49130605</v>
      </c>
      <c r="J146" s="27">
        <v>1.92</v>
      </c>
      <c r="K146" s="22">
        <v>49089355</v>
      </c>
      <c r="L146" s="24">
        <v>80000000</v>
      </c>
    </row>
    <row r="147" spans="1:12" x14ac:dyDescent="0.25">
      <c r="A147" s="15"/>
      <c r="B147" s="15">
        <v>2016</v>
      </c>
      <c r="C147" s="20" t="s">
        <v>93</v>
      </c>
      <c r="D147" s="15" t="s">
        <v>94</v>
      </c>
      <c r="E147" s="21">
        <v>0</v>
      </c>
      <c r="F147" s="11">
        <f t="shared" si="4"/>
        <v>5.2967020182420242E-2</v>
      </c>
      <c r="G147" s="15">
        <f t="shared" si="3"/>
        <v>3.2422210286840207</v>
      </c>
      <c r="H147" s="22">
        <v>4046510</v>
      </c>
      <c r="I147" s="22">
        <v>76396784</v>
      </c>
      <c r="J147" s="27">
        <v>2.04</v>
      </c>
      <c r="K147" s="22">
        <v>50335865</v>
      </c>
      <c r="L147" s="24">
        <v>80000000</v>
      </c>
    </row>
    <row r="148" spans="1:12" x14ac:dyDescent="0.25">
      <c r="A148" s="15"/>
      <c r="B148" s="15">
        <v>2017</v>
      </c>
      <c r="C148" s="20" t="s">
        <v>93</v>
      </c>
      <c r="D148" s="15" t="s">
        <v>94</v>
      </c>
      <c r="E148" s="21">
        <v>0</v>
      </c>
      <c r="F148" s="11">
        <f t="shared" si="4"/>
        <v>0.41826161822620217</v>
      </c>
      <c r="G148" s="15">
        <f t="shared" si="3"/>
        <v>1.8101526348832484</v>
      </c>
      <c r="H148" s="22">
        <v>34225198</v>
      </c>
      <c r="I148" s="22">
        <v>81827250</v>
      </c>
      <c r="J148" s="27">
        <v>1.85</v>
      </c>
      <c r="K148" s="22">
        <v>81761061</v>
      </c>
      <c r="L148" s="24">
        <v>80000000</v>
      </c>
    </row>
    <row r="149" spans="1:12" x14ac:dyDescent="0.25">
      <c r="A149" s="15">
        <v>50</v>
      </c>
      <c r="B149" s="15">
        <v>2015</v>
      </c>
      <c r="C149" s="20" t="s">
        <v>95</v>
      </c>
      <c r="D149" s="15" t="s">
        <v>96</v>
      </c>
      <c r="E149" s="21">
        <v>1</v>
      </c>
      <c r="F149" s="11">
        <f t="shared" si="4"/>
        <v>-8.3238932983879632E-2</v>
      </c>
      <c r="G149" s="15">
        <f t="shared" si="3"/>
        <v>0.23791385659928721</v>
      </c>
      <c r="H149" s="22">
        <v>-6107252</v>
      </c>
      <c r="I149" s="22">
        <v>73370138</v>
      </c>
      <c r="J149" s="30">
        <v>0.31</v>
      </c>
      <c r="K149" s="22">
        <v>69311357</v>
      </c>
      <c r="L149" s="24">
        <v>53193975</v>
      </c>
    </row>
    <row r="150" spans="1:12" x14ac:dyDescent="0.25">
      <c r="A150" s="15"/>
      <c r="B150" s="15">
        <v>2016</v>
      </c>
      <c r="C150" s="20" t="s">
        <v>95</v>
      </c>
      <c r="D150" s="15" t="s">
        <v>96</v>
      </c>
      <c r="E150" s="21">
        <v>1</v>
      </c>
      <c r="F150" s="11">
        <f t="shared" si="4"/>
        <v>-0.29309587165236856</v>
      </c>
      <c r="G150" s="15">
        <f t="shared" si="3"/>
        <v>0.49996487274876217</v>
      </c>
      <c r="H150" s="22">
        <v>-18328323</v>
      </c>
      <c r="I150" s="22">
        <v>62533542</v>
      </c>
      <c r="J150" s="30">
        <v>0.19</v>
      </c>
      <c r="K150" s="22">
        <v>51015378</v>
      </c>
      <c r="L150" s="24">
        <v>134241563</v>
      </c>
    </row>
    <row r="151" spans="1:12" x14ac:dyDescent="0.25">
      <c r="A151" s="15"/>
      <c r="B151" s="15">
        <v>2017</v>
      </c>
      <c r="C151" s="20" t="s">
        <v>95</v>
      </c>
      <c r="D151" s="15" t="s">
        <v>96</v>
      </c>
      <c r="E151" s="21">
        <v>1</v>
      </c>
      <c r="F151" s="11">
        <f t="shared" si="4"/>
        <v>-0.30421824403155123</v>
      </c>
      <c r="G151" s="15">
        <f t="shared" si="3"/>
        <v>0.54219091659811225</v>
      </c>
      <c r="H151" s="22">
        <v>-14171870</v>
      </c>
      <c r="I151" s="22">
        <v>46584550</v>
      </c>
      <c r="J151" s="30">
        <v>0.14499999999999999</v>
      </c>
      <c r="K151" s="22">
        <v>36943912</v>
      </c>
      <c r="L151" s="24">
        <v>138142438</v>
      </c>
    </row>
    <row r="152" spans="1:12" x14ac:dyDescent="0.25">
      <c r="A152" s="15">
        <v>51</v>
      </c>
      <c r="B152" s="15">
        <v>2015</v>
      </c>
      <c r="C152" s="20" t="s">
        <v>97</v>
      </c>
      <c r="D152" s="15" t="s">
        <v>98</v>
      </c>
      <c r="E152" s="21">
        <v>0</v>
      </c>
      <c r="F152" s="11">
        <f t="shared" si="4"/>
        <v>3.2864018240821274E-2</v>
      </c>
      <c r="G152" s="15">
        <f t="shared" si="3"/>
        <v>1.4741047974804227</v>
      </c>
      <c r="H152" s="22">
        <v>3247453</v>
      </c>
      <c r="I152" s="22">
        <v>98814849</v>
      </c>
      <c r="J152" s="27">
        <v>1.0900000000000001</v>
      </c>
      <c r="K152" s="22">
        <v>93748418</v>
      </c>
      <c r="L152" s="24">
        <v>126784397</v>
      </c>
    </row>
    <row r="153" spans="1:12" x14ac:dyDescent="0.25">
      <c r="A153" s="15"/>
      <c r="B153" s="15">
        <v>2016</v>
      </c>
      <c r="C153" s="20" t="s">
        <v>97</v>
      </c>
      <c r="D153" s="15" t="s">
        <v>98</v>
      </c>
      <c r="E153" s="21">
        <v>0</v>
      </c>
      <c r="F153" s="11">
        <f t="shared" si="4"/>
        <v>1.6742997035492934E-2</v>
      </c>
      <c r="G153" s="15">
        <f t="shared" si="3"/>
        <v>1.3695509020453742</v>
      </c>
      <c r="H153" s="22">
        <v>1602495</v>
      </c>
      <c r="I153" s="22">
        <v>95711359</v>
      </c>
      <c r="J153" s="27">
        <v>1.03</v>
      </c>
      <c r="K153" s="22">
        <v>95350913</v>
      </c>
      <c r="L153" s="24">
        <v>126784397</v>
      </c>
    </row>
    <row r="154" spans="1:12" x14ac:dyDescent="0.25">
      <c r="A154" s="15"/>
      <c r="B154" s="15">
        <v>2017</v>
      </c>
      <c r="C154" s="20" t="s">
        <v>97</v>
      </c>
      <c r="D154" s="15" t="s">
        <v>98</v>
      </c>
      <c r="E154" s="21">
        <v>0</v>
      </c>
      <c r="F154" s="11">
        <f t="shared" si="4"/>
        <v>3.5349085811414026E-3</v>
      </c>
      <c r="G154" s="15">
        <f t="shared" si="3"/>
        <v>1.3799445222330926</v>
      </c>
      <c r="H154" s="22">
        <v>329064</v>
      </c>
      <c r="I154" s="22">
        <v>93089819</v>
      </c>
      <c r="J154" s="27">
        <v>1</v>
      </c>
      <c r="K154" s="22">
        <v>91876445</v>
      </c>
      <c r="L154" s="24">
        <v>126784397</v>
      </c>
    </row>
    <row r="155" spans="1:12" x14ac:dyDescent="0.25">
      <c r="A155" s="15">
        <v>51</v>
      </c>
      <c r="B155" s="15">
        <v>2015</v>
      </c>
      <c r="C155" s="20" t="s">
        <v>99</v>
      </c>
      <c r="D155" s="15" t="s">
        <v>100</v>
      </c>
      <c r="E155" s="21">
        <v>0</v>
      </c>
      <c r="F155" s="11">
        <f t="shared" si="4"/>
        <v>6.246699061647841E-2</v>
      </c>
      <c r="G155" s="15">
        <f t="shared" si="3"/>
        <v>0.5779925689782639</v>
      </c>
      <c r="H155" s="22">
        <v>8456667</v>
      </c>
      <c r="I155" s="22">
        <v>135378172</v>
      </c>
      <c r="J155" s="27">
        <v>0.78</v>
      </c>
      <c r="K155" s="22">
        <v>125915390</v>
      </c>
      <c r="L155" s="24">
        <v>93305333</v>
      </c>
    </row>
    <row r="156" spans="1:12" x14ac:dyDescent="0.25">
      <c r="A156" s="15"/>
      <c r="B156" s="15">
        <v>2016</v>
      </c>
      <c r="C156" s="20" t="s">
        <v>99</v>
      </c>
      <c r="D156" s="15" t="s">
        <v>100</v>
      </c>
      <c r="E156" s="21">
        <v>0</v>
      </c>
      <c r="F156" s="11">
        <f t="shared" si="4"/>
        <v>8.2588662796520926E-2</v>
      </c>
      <c r="G156" s="15">
        <f t="shared" si="3"/>
        <v>2.2968854770758416</v>
      </c>
      <c r="H156" s="22">
        <v>12141755</v>
      </c>
      <c r="I156" s="22">
        <v>147014791</v>
      </c>
      <c r="J156" s="27">
        <v>1.24</v>
      </c>
      <c r="K156" s="22">
        <v>134324932</v>
      </c>
      <c r="L156" s="24">
        <v>248813698</v>
      </c>
    </row>
    <row r="157" spans="1:12" x14ac:dyDescent="0.25">
      <c r="A157" s="15"/>
      <c r="B157" s="15">
        <v>2017</v>
      </c>
      <c r="C157" s="20" t="s">
        <v>99</v>
      </c>
      <c r="D157" s="15" t="s">
        <v>100</v>
      </c>
      <c r="E157" s="21">
        <v>0</v>
      </c>
      <c r="F157" s="11">
        <f t="shared" si="4"/>
        <v>4.8707338816286243E-2</v>
      </c>
      <c r="G157" s="15">
        <f t="shared" si="3"/>
        <v>2.0462281178480448</v>
      </c>
      <c r="H157" s="22">
        <v>9455849</v>
      </c>
      <c r="I157" s="22">
        <v>194136022</v>
      </c>
      <c r="J157" s="27">
        <v>1.21</v>
      </c>
      <c r="K157" s="22">
        <v>183591404</v>
      </c>
      <c r="L157" s="24">
        <v>310470986</v>
      </c>
    </row>
    <row r="158" spans="1:12" x14ac:dyDescent="0.25">
      <c r="A158" s="15">
        <v>53</v>
      </c>
      <c r="B158" s="15">
        <v>2015</v>
      </c>
      <c r="C158" s="20" t="s">
        <v>101</v>
      </c>
      <c r="D158" s="15" t="s">
        <v>102</v>
      </c>
      <c r="E158" s="21">
        <v>0</v>
      </c>
      <c r="F158" s="11">
        <f t="shared" si="4"/>
        <v>1.0344485987132878E-2</v>
      </c>
      <c r="G158" s="15">
        <f t="shared" si="3"/>
        <v>0.78306612658142127</v>
      </c>
      <c r="H158" s="32">
        <v>22242000</v>
      </c>
      <c r="I158" s="22">
        <v>2150131000</v>
      </c>
      <c r="J158" s="27">
        <v>1.33</v>
      </c>
      <c r="K158" s="22">
        <v>1653813000</v>
      </c>
      <c r="L158" s="24">
        <v>973718000</v>
      </c>
    </row>
    <row r="159" spans="1:12" x14ac:dyDescent="0.25">
      <c r="A159" s="15"/>
      <c r="B159" s="15">
        <v>2016</v>
      </c>
      <c r="C159" s="20" t="s">
        <v>101</v>
      </c>
      <c r="D159" s="15" t="s">
        <v>102</v>
      </c>
      <c r="E159" s="21">
        <v>0</v>
      </c>
      <c r="F159" s="11">
        <f t="shared" si="4"/>
        <v>0.11434517252520524</v>
      </c>
      <c r="G159" s="15">
        <f t="shared" si="3"/>
        <v>0.68177273791310311</v>
      </c>
      <c r="H159" s="22">
        <v>269676000</v>
      </c>
      <c r="I159" s="22">
        <v>2358438000</v>
      </c>
      <c r="J159" s="27">
        <v>1.34</v>
      </c>
      <c r="K159" s="22">
        <v>1913808000</v>
      </c>
      <c r="L159" s="24">
        <v>973718000</v>
      </c>
    </row>
    <row r="160" spans="1:12" x14ac:dyDescent="0.25">
      <c r="A160" s="15"/>
      <c r="B160" s="15">
        <v>2017</v>
      </c>
      <c r="C160" s="20" t="s">
        <v>101</v>
      </c>
      <c r="D160" s="15" t="s">
        <v>102</v>
      </c>
      <c r="E160" s="21">
        <v>0</v>
      </c>
      <c r="F160" s="11">
        <f t="shared" si="4"/>
        <v>4.4071784560758059E-3</v>
      </c>
      <c r="G160" s="15">
        <f t="shared" si="3"/>
        <v>0.55014532391187554</v>
      </c>
      <c r="H160" s="22">
        <v>10302000</v>
      </c>
      <c r="I160" s="22">
        <v>2337550000</v>
      </c>
      <c r="J160" s="27">
        <v>1.08</v>
      </c>
      <c r="K160" s="22">
        <v>1911523000</v>
      </c>
      <c r="L160" s="24">
        <v>973718000</v>
      </c>
    </row>
    <row r="161" spans="1:12" x14ac:dyDescent="0.25">
      <c r="A161" s="15">
        <v>54</v>
      </c>
      <c r="B161" s="15">
        <v>2015</v>
      </c>
      <c r="C161" s="20" t="s">
        <v>103</v>
      </c>
      <c r="D161" s="15" t="s">
        <v>104</v>
      </c>
      <c r="E161" s="21">
        <v>0</v>
      </c>
      <c r="F161" s="11">
        <f t="shared" si="4"/>
        <v>5.956898297036689E-2</v>
      </c>
      <c r="G161" s="15">
        <f t="shared" si="3"/>
        <v>1.209219234012137</v>
      </c>
      <c r="H161" s="22">
        <v>3910335</v>
      </c>
      <c r="I161" s="22">
        <v>65643810</v>
      </c>
      <c r="J161" s="27">
        <v>0.8</v>
      </c>
      <c r="K161" s="22">
        <v>65496808</v>
      </c>
      <c r="L161" s="24">
        <v>99000000</v>
      </c>
    </row>
    <row r="162" spans="1:12" x14ac:dyDescent="0.25">
      <c r="A162" s="15"/>
      <c r="B162" s="15">
        <v>2016</v>
      </c>
      <c r="C162" s="20" t="s">
        <v>103</v>
      </c>
      <c r="D162" s="15" t="s">
        <v>104</v>
      </c>
      <c r="E162" s="21">
        <v>0</v>
      </c>
      <c r="F162" s="11">
        <f t="shared" si="4"/>
        <v>2.9034276630939725E-2</v>
      </c>
      <c r="G162" s="15">
        <f t="shared" si="3"/>
        <v>0.93838636663178132</v>
      </c>
      <c r="H162" s="22">
        <v>1958352</v>
      </c>
      <c r="I162" s="22">
        <v>67449657</v>
      </c>
      <c r="J162" s="27">
        <v>0.63</v>
      </c>
      <c r="K162" s="22">
        <v>66465160</v>
      </c>
      <c r="L162" s="24">
        <v>99000000</v>
      </c>
    </row>
    <row r="163" spans="1:12" x14ac:dyDescent="0.25">
      <c r="A163" s="15"/>
      <c r="B163" s="15">
        <v>2017</v>
      </c>
      <c r="C163" s="20" t="s">
        <v>103</v>
      </c>
      <c r="D163" s="15" t="s">
        <v>104</v>
      </c>
      <c r="E163" s="21">
        <v>0</v>
      </c>
      <c r="F163" s="11">
        <f t="shared" si="4"/>
        <v>4.1647433378202835E-2</v>
      </c>
      <c r="G163" s="15">
        <f t="shared" si="3"/>
        <v>0.83215655856973114</v>
      </c>
      <c r="H163" s="22">
        <v>2831599</v>
      </c>
      <c r="I163" s="22">
        <v>67989760</v>
      </c>
      <c r="J163" s="27">
        <v>0.56999999999999995</v>
      </c>
      <c r="K163" s="22">
        <v>67811759</v>
      </c>
      <c r="L163" s="24">
        <v>99000000</v>
      </c>
    </row>
    <row r="164" spans="1:12" x14ac:dyDescent="0.25">
      <c r="A164" s="15">
        <v>55</v>
      </c>
      <c r="B164" s="15">
        <v>2015</v>
      </c>
      <c r="C164" s="20" t="s">
        <v>105</v>
      </c>
      <c r="D164" s="15" t="s">
        <v>106</v>
      </c>
      <c r="E164" s="21">
        <v>1</v>
      </c>
      <c r="F164" s="11">
        <f t="shared" si="4"/>
        <v>-1.3823960419102494E-2</v>
      </c>
      <c r="G164" s="15">
        <f t="shared" si="3"/>
        <v>0.64787481194076091</v>
      </c>
      <c r="H164" s="22">
        <v>-1027412</v>
      </c>
      <c r="I164" s="22">
        <v>74321104</v>
      </c>
      <c r="J164" s="27">
        <v>0.72</v>
      </c>
      <c r="K164" s="22">
        <v>68832699</v>
      </c>
      <c r="L164" s="24">
        <v>61937461</v>
      </c>
    </row>
    <row r="165" spans="1:12" x14ac:dyDescent="0.25">
      <c r="A165" s="15"/>
      <c r="B165" s="15">
        <v>2016</v>
      </c>
      <c r="C165" s="20" t="s">
        <v>105</v>
      </c>
      <c r="D165" s="15" t="s">
        <v>106</v>
      </c>
      <c r="E165" s="21">
        <v>1</v>
      </c>
      <c r="F165" s="11">
        <f t="shared" si="4"/>
        <v>-0.23398305925706084</v>
      </c>
      <c r="G165" s="15">
        <f t="shared" si="3"/>
        <v>0.45760539010947704</v>
      </c>
      <c r="H165" s="22">
        <v>-13338687</v>
      </c>
      <c r="I165" s="22">
        <v>57007063</v>
      </c>
      <c r="J165" s="27">
        <v>0.41</v>
      </c>
      <c r="K165" s="22">
        <v>55494012</v>
      </c>
      <c r="L165" s="24">
        <v>61937461</v>
      </c>
    </row>
    <row r="166" spans="1:12" x14ac:dyDescent="0.25">
      <c r="A166" s="15"/>
      <c r="B166" s="15">
        <v>2017</v>
      </c>
      <c r="C166" s="20" t="s">
        <v>105</v>
      </c>
      <c r="D166" s="15" t="s">
        <v>106</v>
      </c>
      <c r="E166" s="21">
        <v>1</v>
      </c>
      <c r="F166" s="11">
        <f t="shared" si="4"/>
        <v>-5.9073872126129846E-3</v>
      </c>
      <c r="G166" s="15">
        <f t="shared" si="3"/>
        <v>0.39297785552697817</v>
      </c>
      <c r="H166" s="22">
        <v>-330315</v>
      </c>
      <c r="I166" s="22">
        <v>55915583</v>
      </c>
      <c r="J166" s="27">
        <v>0.35</v>
      </c>
      <c r="K166" s="22">
        <v>55163697</v>
      </c>
      <c r="L166" s="24">
        <v>61937461</v>
      </c>
    </row>
    <row r="167" spans="1:12" x14ac:dyDescent="0.25">
      <c r="A167" s="15">
        <v>56</v>
      </c>
      <c r="B167" s="15">
        <v>2015</v>
      </c>
      <c r="C167" s="20" t="s">
        <v>107</v>
      </c>
      <c r="D167" s="15" t="s">
        <v>108</v>
      </c>
      <c r="E167" s="21">
        <v>0</v>
      </c>
      <c r="F167" s="11">
        <f t="shared" si="4"/>
        <v>0.24388077926402843</v>
      </c>
      <c r="G167" s="15">
        <f t="shared" si="3"/>
        <v>2.5781025081788438</v>
      </c>
      <c r="H167" s="32">
        <v>153790000</v>
      </c>
      <c r="I167" s="22">
        <v>630595000</v>
      </c>
      <c r="J167" s="27">
        <v>3.3</v>
      </c>
      <c r="K167" s="22">
        <v>568540000</v>
      </c>
      <c r="L167" s="24">
        <v>444168000</v>
      </c>
    </row>
    <row r="168" spans="1:12" x14ac:dyDescent="0.25">
      <c r="A168" s="15"/>
      <c r="B168" s="15">
        <v>2016</v>
      </c>
      <c r="C168" s="20" t="s">
        <v>107</v>
      </c>
      <c r="D168" s="15" t="s">
        <v>108</v>
      </c>
      <c r="E168" s="21">
        <v>0</v>
      </c>
      <c r="F168" s="11">
        <f t="shared" si="4"/>
        <v>8.875823948965321E-2</v>
      </c>
      <c r="G168" s="15">
        <f t="shared" si="3"/>
        <v>2.0993736782248895</v>
      </c>
      <c r="H168" s="22">
        <v>61052000</v>
      </c>
      <c r="I168" s="22">
        <v>687846000</v>
      </c>
      <c r="J168" s="27">
        <v>2.93</v>
      </c>
      <c r="K168" s="22">
        <v>619905000</v>
      </c>
      <c r="L168" s="24">
        <v>444168000</v>
      </c>
    </row>
    <row r="169" spans="1:12" x14ac:dyDescent="0.25">
      <c r="A169" s="15"/>
      <c r="B169" s="15">
        <v>2017</v>
      </c>
      <c r="C169" s="20" t="s">
        <v>107</v>
      </c>
      <c r="D169" s="15" t="s">
        <v>108</v>
      </c>
      <c r="E169" s="21">
        <v>0</v>
      </c>
      <c r="F169" s="11">
        <f t="shared" si="4"/>
        <v>0.12289391086812415</v>
      </c>
      <c r="G169" s="15">
        <f t="shared" si="3"/>
        <v>1.9111014221707179</v>
      </c>
      <c r="H169" s="22">
        <v>95106000</v>
      </c>
      <c r="I169" s="22">
        <v>773887000</v>
      </c>
      <c r="J169" s="27">
        <v>3</v>
      </c>
      <c r="K169" s="22">
        <v>697244000</v>
      </c>
      <c r="L169" s="24">
        <v>444168000</v>
      </c>
    </row>
    <row r="170" spans="1:12" x14ac:dyDescent="0.25">
      <c r="A170" s="15">
        <v>57</v>
      </c>
      <c r="B170" s="15">
        <v>2015</v>
      </c>
      <c r="C170" s="20" t="s">
        <v>109</v>
      </c>
      <c r="D170" s="15" t="s">
        <v>110</v>
      </c>
      <c r="E170" s="21">
        <v>0</v>
      </c>
      <c r="F170" s="11">
        <f t="shared" si="4"/>
        <v>7.3100908810297113E-2</v>
      </c>
      <c r="G170" s="15">
        <f t="shared" si="3"/>
        <v>0.98266640447788878</v>
      </c>
      <c r="H170" s="22">
        <v>26761000</v>
      </c>
      <c r="I170" s="22">
        <v>366083000</v>
      </c>
      <c r="J170" s="27">
        <v>2.2799999999999998</v>
      </c>
      <c r="K170" s="22">
        <v>361063000</v>
      </c>
      <c r="L170" s="24">
        <v>155616000</v>
      </c>
    </row>
    <row r="171" spans="1:12" x14ac:dyDescent="0.25">
      <c r="A171" s="15"/>
      <c r="B171" s="15">
        <v>2016</v>
      </c>
      <c r="C171" s="20" t="s">
        <v>109</v>
      </c>
      <c r="D171" s="15" t="s">
        <v>110</v>
      </c>
      <c r="E171" s="21">
        <v>0</v>
      </c>
      <c r="F171" s="11">
        <f t="shared" si="4"/>
        <v>2.9980229491878695E-2</v>
      </c>
      <c r="G171" s="15">
        <f t="shared" si="3"/>
        <v>0.79248989133005887</v>
      </c>
      <c r="H171" s="22">
        <v>10903000</v>
      </c>
      <c r="I171" s="22">
        <v>363673000</v>
      </c>
      <c r="J171" s="27">
        <v>1.83</v>
      </c>
      <c r="K171" s="22">
        <v>359345000</v>
      </c>
      <c r="L171" s="24">
        <v>155616000</v>
      </c>
    </row>
    <row r="172" spans="1:12" x14ac:dyDescent="0.25">
      <c r="A172" s="15"/>
      <c r="B172" s="15">
        <v>2017</v>
      </c>
      <c r="C172" s="20" t="s">
        <v>109</v>
      </c>
      <c r="D172" s="15" t="s">
        <v>110</v>
      </c>
      <c r="E172" s="21">
        <v>0</v>
      </c>
      <c r="F172" s="11">
        <f t="shared" si="4"/>
        <v>3.4368874977420825E-2</v>
      </c>
      <c r="G172" s="15">
        <f t="shared" si="3"/>
        <v>0.60760923781686604</v>
      </c>
      <c r="H172" s="22">
        <v>12748000</v>
      </c>
      <c r="I172" s="22">
        <v>370917000</v>
      </c>
      <c r="J172" s="27">
        <v>1.42</v>
      </c>
      <c r="K172" s="22">
        <v>363679000</v>
      </c>
      <c r="L172" s="24">
        <v>155616000</v>
      </c>
    </row>
    <row r="173" spans="1:12" x14ac:dyDescent="0.25">
      <c r="A173" s="15">
        <v>58</v>
      </c>
      <c r="B173" s="15">
        <v>2015</v>
      </c>
      <c r="C173" s="20" t="s">
        <v>111</v>
      </c>
      <c r="D173" s="15" t="s">
        <v>112</v>
      </c>
      <c r="E173" s="21">
        <v>0</v>
      </c>
      <c r="F173" s="11">
        <f t="shared" si="4"/>
        <v>3.142013190130937E-3</v>
      </c>
      <c r="G173" s="15">
        <f t="shared" si="3"/>
        <v>0.58328360306953453</v>
      </c>
      <c r="H173" s="22">
        <v>6061000</v>
      </c>
      <c r="I173" s="22">
        <v>1929018000</v>
      </c>
      <c r="J173" s="30">
        <v>0.51</v>
      </c>
      <c r="K173" s="22">
        <v>1885237000</v>
      </c>
      <c r="L173" s="24">
        <v>2156133000</v>
      </c>
    </row>
    <row r="174" spans="1:12" x14ac:dyDescent="0.25">
      <c r="A174" s="15"/>
      <c r="B174" s="15">
        <v>2016</v>
      </c>
      <c r="C174" s="20" t="s">
        <v>111</v>
      </c>
      <c r="D174" s="15" t="s">
        <v>112</v>
      </c>
      <c r="E174" s="21">
        <v>0</v>
      </c>
      <c r="F174" s="11">
        <f t="shared" si="4"/>
        <v>-6.3477927421031128E-4</v>
      </c>
      <c r="G174" s="15">
        <f t="shared" si="3"/>
        <v>0.38900636612121897</v>
      </c>
      <c r="H174" s="22">
        <v>-1417000</v>
      </c>
      <c r="I174" s="22">
        <v>2232272000</v>
      </c>
      <c r="J174" s="30">
        <v>0.34</v>
      </c>
      <c r="K174" s="22">
        <v>1884507000</v>
      </c>
      <c r="L174" s="24">
        <v>2156133000</v>
      </c>
    </row>
    <row r="175" spans="1:12" x14ac:dyDescent="0.25">
      <c r="A175" s="15"/>
      <c r="B175" s="15">
        <v>2017</v>
      </c>
      <c r="C175" s="20" t="s">
        <v>111</v>
      </c>
      <c r="D175" s="15" t="s">
        <v>112</v>
      </c>
      <c r="E175" s="21">
        <v>0</v>
      </c>
      <c r="F175" s="11">
        <f t="shared" si="4"/>
        <v>1.2723769856176586E-3</v>
      </c>
      <c r="G175" s="15">
        <f t="shared" si="3"/>
        <v>0.27517150367859972</v>
      </c>
      <c r="H175" s="22">
        <v>2896000</v>
      </c>
      <c r="I175" s="22">
        <v>2276055000</v>
      </c>
      <c r="J175" s="30">
        <v>0.22500000000000001</v>
      </c>
      <c r="K175" s="22">
        <v>1937422000</v>
      </c>
      <c r="L175" s="24">
        <v>2369437000</v>
      </c>
    </row>
    <row r="176" spans="1:12" x14ac:dyDescent="0.25">
      <c r="A176" s="15">
        <v>59</v>
      </c>
      <c r="B176" s="15">
        <v>2015</v>
      </c>
      <c r="C176" s="20" t="s">
        <v>113</v>
      </c>
      <c r="D176" s="15" t="s">
        <v>114</v>
      </c>
      <c r="E176" s="21">
        <v>0</v>
      </c>
      <c r="F176" s="11">
        <f t="shared" si="4"/>
        <v>4.0266093274822806E-2</v>
      </c>
      <c r="G176" s="15">
        <f t="shared" si="3"/>
        <v>0.71246443211203392</v>
      </c>
      <c r="H176" s="22">
        <v>3737829</v>
      </c>
      <c r="I176" s="22">
        <f>74857658+17970543</f>
        <v>92828201</v>
      </c>
      <c r="J176" s="27">
        <v>1.44</v>
      </c>
      <c r="K176" s="22">
        <v>137601648</v>
      </c>
      <c r="L176" s="24">
        <v>68080750</v>
      </c>
    </row>
    <row r="177" spans="1:12" x14ac:dyDescent="0.25">
      <c r="A177" s="15"/>
      <c r="B177" s="15">
        <v>2016</v>
      </c>
      <c r="C177" s="20" t="s">
        <v>113</v>
      </c>
      <c r="D177" s="15" t="s">
        <v>114</v>
      </c>
      <c r="E177" s="21">
        <v>0</v>
      </c>
      <c r="F177" s="11">
        <f t="shared" si="4"/>
        <v>0.19242957296178001</v>
      </c>
      <c r="G177" s="15">
        <f t="shared" si="3"/>
        <v>0.45549516330468959</v>
      </c>
      <c r="H177" s="22">
        <v>22119129</v>
      </c>
      <c r="I177" s="22">
        <f>90475806+24470814</f>
        <v>114946620</v>
      </c>
      <c r="J177" s="27">
        <v>0.95</v>
      </c>
      <c r="K177" s="22">
        <v>141992095</v>
      </c>
      <c r="L177" s="24">
        <v>68080750</v>
      </c>
    </row>
    <row r="178" spans="1:12" x14ac:dyDescent="0.25">
      <c r="A178" s="15"/>
      <c r="B178" s="15">
        <v>2017</v>
      </c>
      <c r="C178" s="20" t="s">
        <v>113</v>
      </c>
      <c r="D178" s="15" t="s">
        <v>114</v>
      </c>
      <c r="E178" s="21">
        <v>0</v>
      </c>
      <c r="F178" s="11">
        <f t="shared" si="4"/>
        <v>3.4635565307430366E-2</v>
      </c>
      <c r="G178" s="15">
        <f t="shared" si="3"/>
        <v>0.6075681915889759</v>
      </c>
      <c r="H178" s="22">
        <v>6623762</v>
      </c>
      <c r="I178" s="22">
        <f>101240883+90000748</f>
        <v>191241631</v>
      </c>
      <c r="J178" s="27">
        <v>0.87</v>
      </c>
      <c r="K178" s="22">
        <v>146191710</v>
      </c>
      <c r="L178" s="24">
        <v>102093601</v>
      </c>
    </row>
    <row r="179" spans="1:12" x14ac:dyDescent="0.25">
      <c r="A179" s="15">
        <v>60</v>
      </c>
      <c r="B179" s="15">
        <v>2015</v>
      </c>
      <c r="C179" s="20" t="s">
        <v>115</v>
      </c>
      <c r="D179" s="15" t="s">
        <v>116</v>
      </c>
      <c r="E179" s="21">
        <v>0</v>
      </c>
      <c r="F179" s="11">
        <f t="shared" si="4"/>
        <v>1.5708877210826692E-2</v>
      </c>
      <c r="G179" s="15">
        <f t="shared" si="3"/>
        <v>0.64928925058068865</v>
      </c>
      <c r="H179" s="22">
        <v>1390000</v>
      </c>
      <c r="I179" s="22">
        <v>88485000</v>
      </c>
      <c r="J179" s="27">
        <v>0.44</v>
      </c>
      <c r="K179" s="22">
        <v>83091000</v>
      </c>
      <c r="L179" s="24">
        <v>122613848</v>
      </c>
    </row>
    <row r="180" spans="1:12" x14ac:dyDescent="0.25">
      <c r="A180" s="15"/>
      <c r="B180" s="15">
        <v>2016</v>
      </c>
      <c r="C180" s="20" t="s">
        <v>115</v>
      </c>
      <c r="D180" s="15" t="s">
        <v>116</v>
      </c>
      <c r="E180" s="21">
        <v>0</v>
      </c>
      <c r="F180" s="11">
        <f t="shared" si="4"/>
        <v>2.8467937569923679E-3</v>
      </c>
      <c r="G180" s="15">
        <f t="shared" si="3"/>
        <v>0.31175534316411363</v>
      </c>
      <c r="H180" s="22">
        <v>257000</v>
      </c>
      <c r="I180" s="22">
        <v>90277000</v>
      </c>
      <c r="J180" s="27">
        <v>0.21</v>
      </c>
      <c r="K180" s="22">
        <v>83954000</v>
      </c>
      <c r="L180" s="24">
        <v>124633848</v>
      </c>
    </row>
    <row r="181" spans="1:12" x14ac:dyDescent="0.25">
      <c r="A181" s="15"/>
      <c r="B181" s="15">
        <v>2017</v>
      </c>
      <c r="C181" s="20" t="s">
        <v>115</v>
      </c>
      <c r="D181" s="15" t="s">
        <v>116</v>
      </c>
      <c r="E181" s="21">
        <v>0</v>
      </c>
      <c r="F181" s="11">
        <f t="shared" si="4"/>
        <v>0.13327740614036998</v>
      </c>
      <c r="G181" s="15">
        <f t="shared" si="3"/>
        <v>0.26703237618403247</v>
      </c>
      <c r="H181" s="22">
        <v>12233000</v>
      </c>
      <c r="I181" s="22">
        <v>91786000</v>
      </c>
      <c r="J181" s="27">
        <v>0.19</v>
      </c>
      <c r="K181" s="22">
        <v>88680000</v>
      </c>
      <c r="L181" s="24">
        <v>124633848</v>
      </c>
    </row>
    <row r="182" spans="1:12" x14ac:dyDescent="0.25">
      <c r="A182" s="15">
        <v>61</v>
      </c>
      <c r="B182" s="15">
        <v>2015</v>
      </c>
      <c r="C182" s="25" t="s">
        <v>221</v>
      </c>
      <c r="D182" s="26" t="s">
        <v>226</v>
      </c>
      <c r="E182" s="21">
        <v>0</v>
      </c>
      <c r="F182" s="11">
        <f t="shared" si="4"/>
        <v>5.9564930298876939E-2</v>
      </c>
      <c r="G182" s="15">
        <f t="shared" si="3"/>
        <v>18.316093504573598</v>
      </c>
      <c r="H182" s="22">
        <v>22642000</v>
      </c>
      <c r="I182" s="22">
        <v>380123000</v>
      </c>
      <c r="J182" s="27">
        <v>9.3000000000000007</v>
      </c>
      <c r="K182" s="22">
        <v>324690000</v>
      </c>
      <c r="L182" s="24">
        <v>639468000</v>
      </c>
    </row>
    <row r="183" spans="1:12" x14ac:dyDescent="0.25">
      <c r="A183" s="15"/>
      <c r="B183" s="15">
        <v>2016</v>
      </c>
      <c r="C183" s="25" t="s">
        <v>221</v>
      </c>
      <c r="D183" s="26" t="s">
        <v>226</v>
      </c>
      <c r="E183" s="21">
        <v>0</v>
      </c>
      <c r="F183" s="11">
        <f t="shared" si="4"/>
        <v>0.50660712643101447</v>
      </c>
      <c r="G183" s="15">
        <f t="shared" si="3"/>
        <v>7.6058443489874747</v>
      </c>
      <c r="H183" s="22">
        <v>302908000</v>
      </c>
      <c r="I183" s="22">
        <v>597915000</v>
      </c>
      <c r="J183" s="27">
        <v>6.59</v>
      </c>
      <c r="K183" s="22">
        <v>554060000</v>
      </c>
      <c r="L183" s="24">
        <v>639468000</v>
      </c>
    </row>
    <row r="184" spans="1:12" x14ac:dyDescent="0.25">
      <c r="A184" s="15"/>
      <c r="B184" s="15">
        <v>2017</v>
      </c>
      <c r="C184" s="25" t="s">
        <v>221</v>
      </c>
      <c r="D184" s="26" t="s">
        <v>226</v>
      </c>
      <c r="E184" s="21">
        <v>0</v>
      </c>
      <c r="F184" s="11">
        <f t="shared" si="4"/>
        <v>1.0372893975373543E-2</v>
      </c>
      <c r="G184" s="15">
        <f t="shared" si="3"/>
        <v>10.600375851327376</v>
      </c>
      <c r="H184" s="22">
        <v>5517000</v>
      </c>
      <c r="I184" s="22">
        <v>531867000</v>
      </c>
      <c r="J184" s="27">
        <v>8.11</v>
      </c>
      <c r="K184" s="22">
        <v>489236000</v>
      </c>
      <c r="L184" s="24">
        <v>639468000</v>
      </c>
    </row>
    <row r="185" spans="1:12" x14ac:dyDescent="0.25">
      <c r="A185" s="15">
        <v>62</v>
      </c>
      <c r="B185" s="15">
        <v>2015</v>
      </c>
      <c r="C185" s="20" t="s">
        <v>222</v>
      </c>
      <c r="D185" s="15" t="s">
        <v>227</v>
      </c>
      <c r="E185" s="21">
        <v>1</v>
      </c>
      <c r="F185" s="11">
        <f t="shared" si="4"/>
        <v>-0.15903194578896418</v>
      </c>
      <c r="G185" s="15">
        <f t="shared" si="3"/>
        <v>1.130620512614817</v>
      </c>
      <c r="H185" s="22">
        <v>-4107000</v>
      </c>
      <c r="I185" s="22">
        <v>25825000</v>
      </c>
      <c r="J185" s="27">
        <v>0.5</v>
      </c>
      <c r="K185" s="33">
        <v>24931000</v>
      </c>
      <c r="L185" s="24">
        <v>56375000</v>
      </c>
    </row>
    <row r="186" spans="1:12" x14ac:dyDescent="0.25">
      <c r="A186" s="15"/>
      <c r="B186" s="15">
        <v>2016</v>
      </c>
      <c r="C186" s="20" t="s">
        <v>222</v>
      </c>
      <c r="D186" s="15" t="s">
        <v>227</v>
      </c>
      <c r="E186" s="21">
        <v>1</v>
      </c>
      <c r="F186" s="11">
        <f t="shared" si="4"/>
        <v>-0.12666836691320241</v>
      </c>
      <c r="G186" s="15">
        <f t="shared" si="3"/>
        <v>0.92455924559245595</v>
      </c>
      <c r="H186" s="22">
        <v>-2980000</v>
      </c>
      <c r="I186" s="22">
        <v>23526000</v>
      </c>
      <c r="J186" s="27">
        <v>0.36</v>
      </c>
      <c r="K186" s="33">
        <v>21951000</v>
      </c>
      <c r="L186" s="24">
        <v>56375000</v>
      </c>
    </row>
    <row r="187" spans="1:12" x14ac:dyDescent="0.25">
      <c r="A187" s="15"/>
      <c r="B187" s="15">
        <v>2017</v>
      </c>
      <c r="C187" s="20" t="s">
        <v>222</v>
      </c>
      <c r="D187" s="15" t="s">
        <v>227</v>
      </c>
      <c r="E187" s="21">
        <v>1</v>
      </c>
      <c r="F187" s="11">
        <f t="shared" si="4"/>
        <v>-0.43293541475359659</v>
      </c>
      <c r="G187" s="15">
        <f t="shared" si="3"/>
        <v>2.8795617985079645</v>
      </c>
      <c r="H187" s="22">
        <v>-7072000</v>
      </c>
      <c r="I187" s="22">
        <v>16335000</v>
      </c>
      <c r="J187" s="27">
        <v>0.76</v>
      </c>
      <c r="K187" s="22">
        <v>14879000</v>
      </c>
      <c r="L187" s="24">
        <v>56375000</v>
      </c>
    </row>
    <row r="188" spans="1:12" x14ac:dyDescent="0.25">
      <c r="A188" s="15">
        <v>63</v>
      </c>
      <c r="B188" s="15">
        <v>2015</v>
      </c>
      <c r="C188" s="20" t="s">
        <v>223</v>
      </c>
      <c r="D188" s="15" t="s">
        <v>228</v>
      </c>
      <c r="E188" s="21">
        <v>0</v>
      </c>
      <c r="F188" s="11">
        <f t="shared" si="4"/>
        <v>2.8798827469481158E-2</v>
      </c>
      <c r="G188" s="15">
        <f t="shared" si="3"/>
        <v>0.74271925349097401</v>
      </c>
      <c r="H188" s="22">
        <v>1864573</v>
      </c>
      <c r="I188" s="22">
        <v>64744754</v>
      </c>
      <c r="J188" s="30">
        <v>0.39</v>
      </c>
      <c r="K188" s="22">
        <v>50409357</v>
      </c>
      <c r="L188" s="24">
        <v>96000000</v>
      </c>
    </row>
    <row r="189" spans="1:12" x14ac:dyDescent="0.25">
      <c r="A189" s="15"/>
      <c r="B189" s="15">
        <v>2016</v>
      </c>
      <c r="C189" s="20" t="s">
        <v>223</v>
      </c>
      <c r="D189" s="15" t="s">
        <v>228</v>
      </c>
      <c r="E189" s="21">
        <v>0</v>
      </c>
      <c r="F189" s="11">
        <f t="shared" si="4"/>
        <v>4.0603655050786159E-3</v>
      </c>
      <c r="G189" s="15">
        <f t="shared" si="3"/>
        <v>7.393002875626084E-2</v>
      </c>
      <c r="H189" s="22">
        <v>290817</v>
      </c>
      <c r="I189" s="22">
        <v>71623355</v>
      </c>
      <c r="J189" s="30">
        <v>0.38500000000000001</v>
      </c>
      <c r="K189" s="22">
        <v>499932174</v>
      </c>
      <c r="L189" s="24">
        <v>96000000</v>
      </c>
    </row>
    <row r="190" spans="1:12" x14ac:dyDescent="0.25">
      <c r="A190" s="15"/>
      <c r="B190" s="15">
        <v>2017</v>
      </c>
      <c r="C190" s="20" t="s">
        <v>223</v>
      </c>
      <c r="D190" s="15" t="s">
        <v>228</v>
      </c>
      <c r="E190" s="21">
        <v>0</v>
      </c>
      <c r="F190" s="11">
        <f t="shared" si="4"/>
        <v>1.7435548489134485E-2</v>
      </c>
      <c r="G190" s="15">
        <f t="shared" si="3"/>
        <v>0.78200309973317172</v>
      </c>
      <c r="H190" s="22">
        <v>1226299</v>
      </c>
      <c r="I190" s="22">
        <v>70333262</v>
      </c>
      <c r="J190" s="30">
        <v>0.40500000000000003</v>
      </c>
      <c r="K190" s="22">
        <v>49718473</v>
      </c>
      <c r="L190" s="24">
        <v>96000000</v>
      </c>
    </row>
    <row r="191" spans="1:12" x14ac:dyDescent="0.25">
      <c r="A191" s="15">
        <v>64</v>
      </c>
      <c r="B191" s="15">
        <v>2015</v>
      </c>
      <c r="C191" s="20" t="s">
        <v>224</v>
      </c>
      <c r="D191" s="15" t="s">
        <v>229</v>
      </c>
      <c r="E191" s="21">
        <v>1</v>
      </c>
      <c r="F191" s="11">
        <f t="shared" si="4"/>
        <v>-4.5025537954684378E-2</v>
      </c>
      <c r="G191" s="15">
        <f t="shared" si="3"/>
        <v>2.463594227671674</v>
      </c>
      <c r="H191" s="22">
        <v>-4346000</v>
      </c>
      <c r="I191" s="22">
        <v>96523000</v>
      </c>
      <c r="J191" s="27">
        <v>0.5</v>
      </c>
      <c r="K191" s="22">
        <v>30421000</v>
      </c>
      <c r="L191" s="24">
        <v>149890000</v>
      </c>
    </row>
    <row r="192" spans="1:12" x14ac:dyDescent="0.25">
      <c r="A192" s="15"/>
      <c r="B192" s="15">
        <v>2016</v>
      </c>
      <c r="C192" s="20" t="s">
        <v>224</v>
      </c>
      <c r="D192" s="15" t="s">
        <v>229</v>
      </c>
      <c r="E192" s="21">
        <v>1</v>
      </c>
      <c r="F192" s="11">
        <f t="shared" si="4"/>
        <v>-1.3060426801718974E-2</v>
      </c>
      <c r="G192" s="15">
        <f t="shared" si="3"/>
        <v>1.5411268764137362</v>
      </c>
      <c r="H192" s="22">
        <v>-1243000</v>
      </c>
      <c r="I192" s="22">
        <v>95173000</v>
      </c>
      <c r="J192" s="27">
        <v>0.3</v>
      </c>
      <c r="K192" s="22">
        <v>29178000</v>
      </c>
      <c r="L192" s="24">
        <v>149890000</v>
      </c>
    </row>
    <row r="193" spans="1:12" x14ac:dyDescent="0.25">
      <c r="A193" s="15"/>
      <c r="B193" s="15">
        <v>2017</v>
      </c>
      <c r="C193" s="20" t="s">
        <v>224</v>
      </c>
      <c r="D193" s="15" t="s">
        <v>229</v>
      </c>
      <c r="E193" s="21">
        <v>1</v>
      </c>
      <c r="F193" s="11">
        <f t="shared" si="4"/>
        <v>8.1590494428444335E-2</v>
      </c>
      <c r="G193" s="15">
        <f t="shared" si="3"/>
        <v>2.123394720865015</v>
      </c>
      <c r="H193" s="22">
        <v>5411000</v>
      </c>
      <c r="I193" s="22">
        <v>66319000</v>
      </c>
      <c r="J193" s="27">
        <v>0.49</v>
      </c>
      <c r="K193" s="22">
        <v>34589000</v>
      </c>
      <c r="L193" s="24">
        <v>149890000</v>
      </c>
    </row>
    <row r="194" spans="1:12" x14ac:dyDescent="0.25">
      <c r="A194" s="15">
        <v>65</v>
      </c>
      <c r="B194" s="15">
        <v>2015</v>
      </c>
      <c r="C194" s="20" t="s">
        <v>225</v>
      </c>
      <c r="D194" s="15" t="s">
        <v>230</v>
      </c>
      <c r="E194" s="21">
        <v>0</v>
      </c>
      <c r="F194" s="11">
        <f t="shared" si="4"/>
        <v>1.686791909628731E-2</v>
      </c>
      <c r="G194" s="15">
        <f t="shared" si="3"/>
        <v>0.53633004394484873</v>
      </c>
      <c r="H194" s="34">
        <v>7148000</v>
      </c>
      <c r="I194" s="33">
        <v>423763000</v>
      </c>
      <c r="J194" s="27">
        <v>0.5</v>
      </c>
      <c r="K194" s="33">
        <v>231654000</v>
      </c>
      <c r="L194" s="24">
        <v>248486000</v>
      </c>
    </row>
    <row r="195" spans="1:12" x14ac:dyDescent="0.25">
      <c r="A195" s="15"/>
      <c r="B195" s="15">
        <v>2016</v>
      </c>
      <c r="C195" s="20" t="s">
        <v>225</v>
      </c>
      <c r="D195" s="15" t="s">
        <v>230</v>
      </c>
      <c r="E195" s="21">
        <v>0</v>
      </c>
      <c r="F195" s="11">
        <f t="shared" ref="F195:F248" si="5">H195/I195</f>
        <v>6.4213496750125276E-2</v>
      </c>
      <c r="G195" s="15">
        <f t="shared" si="3"/>
        <v>0.59801260124592148</v>
      </c>
      <c r="H195" s="34">
        <v>26783000</v>
      </c>
      <c r="I195" s="33">
        <v>417093000</v>
      </c>
      <c r="J195" s="27">
        <v>0.61</v>
      </c>
      <c r="K195" s="33">
        <v>253467000</v>
      </c>
      <c r="L195" s="24">
        <v>248486000</v>
      </c>
    </row>
    <row r="196" spans="1:12" x14ac:dyDescent="0.25">
      <c r="A196" s="15"/>
      <c r="B196" s="15">
        <v>2017</v>
      </c>
      <c r="C196" s="20" t="s">
        <v>225</v>
      </c>
      <c r="D196" s="15" t="s">
        <v>230</v>
      </c>
      <c r="E196" s="21">
        <v>0</v>
      </c>
      <c r="F196" s="11">
        <f t="shared" si="5"/>
        <v>4.5341163077423481E-2</v>
      </c>
      <c r="G196" s="15">
        <f t="shared" si="3"/>
        <v>0.56321326654974579</v>
      </c>
      <c r="H196" s="34">
        <v>20631000</v>
      </c>
      <c r="I196" s="33">
        <v>455017000</v>
      </c>
      <c r="J196" s="27">
        <v>0.61</v>
      </c>
      <c r="K196" s="33">
        <v>269128000</v>
      </c>
      <c r="L196" s="24">
        <v>248486000</v>
      </c>
    </row>
    <row r="197" spans="1:12" x14ac:dyDescent="0.25">
      <c r="A197" s="15">
        <v>66</v>
      </c>
      <c r="B197" s="15">
        <v>2015</v>
      </c>
      <c r="C197" s="20" t="s">
        <v>231</v>
      </c>
      <c r="D197" s="15" t="s">
        <v>232</v>
      </c>
      <c r="E197" s="21">
        <v>1</v>
      </c>
      <c r="F197" s="11">
        <f t="shared" si="5"/>
        <v>-6.880771954718169E-3</v>
      </c>
      <c r="G197" s="15">
        <f t="shared" si="3"/>
        <v>0.40199870491250406</v>
      </c>
      <c r="H197" s="22">
        <v>-377000</v>
      </c>
      <c r="I197" s="22">
        <v>54790364</v>
      </c>
      <c r="J197" s="27">
        <v>0.17</v>
      </c>
      <c r="K197" s="22">
        <v>54143060</v>
      </c>
      <c r="L197" s="24">
        <v>128032000</v>
      </c>
    </row>
    <row r="198" spans="1:12" x14ac:dyDescent="0.25">
      <c r="A198" s="15"/>
      <c r="B198" s="15">
        <v>2016</v>
      </c>
      <c r="C198" s="20" t="s">
        <v>231</v>
      </c>
      <c r="D198" s="15" t="s">
        <v>232</v>
      </c>
      <c r="E198" s="21">
        <v>1</v>
      </c>
      <c r="F198" s="11">
        <f t="shared" si="5"/>
        <v>-8.3288229624378946E-3</v>
      </c>
      <c r="G198" s="15">
        <f t="shared" si="3"/>
        <v>0.93498774577596155</v>
      </c>
      <c r="H198" s="22">
        <v>-456201</v>
      </c>
      <c r="I198" s="22">
        <v>54773766</v>
      </c>
      <c r="J198" s="27">
        <v>0.4</v>
      </c>
      <c r="K198" s="22">
        <v>54773766</v>
      </c>
      <c r="L198" s="24">
        <v>128032000</v>
      </c>
    </row>
    <row r="199" spans="1:12" x14ac:dyDescent="0.25">
      <c r="A199" s="15"/>
      <c r="B199" s="15">
        <v>2017</v>
      </c>
      <c r="C199" s="20" t="s">
        <v>231</v>
      </c>
      <c r="D199" s="15" t="s">
        <v>232</v>
      </c>
      <c r="E199" s="21">
        <v>1</v>
      </c>
      <c r="F199" s="11">
        <f t="shared" si="5"/>
        <v>-1.1042265419330396E-2</v>
      </c>
      <c r="G199" s="15">
        <f t="shared" si="3"/>
        <v>1.1693252394604234</v>
      </c>
      <c r="H199" s="22">
        <v>-604521</v>
      </c>
      <c r="I199" s="22">
        <v>54746103</v>
      </c>
      <c r="J199" s="27">
        <v>0.5</v>
      </c>
      <c r="K199" s="22">
        <v>54746103</v>
      </c>
      <c r="L199" s="24">
        <v>128032000</v>
      </c>
    </row>
    <row r="200" spans="1:12" x14ac:dyDescent="0.25">
      <c r="A200" s="15">
        <v>67</v>
      </c>
      <c r="B200" s="15">
        <v>2015</v>
      </c>
      <c r="C200" s="20" t="s">
        <v>233</v>
      </c>
      <c r="D200" s="15" t="s">
        <v>234</v>
      </c>
      <c r="E200" s="21">
        <v>1</v>
      </c>
      <c r="F200" s="11">
        <f t="shared" si="5"/>
        <v>-0.12886077489667186</v>
      </c>
      <c r="G200" s="15">
        <f t="shared" si="3"/>
        <v>1.0157705930955536</v>
      </c>
      <c r="H200" s="22">
        <v>-18606302</v>
      </c>
      <c r="I200" s="22">
        <v>144390735</v>
      </c>
      <c r="J200" s="27">
        <v>0.08</v>
      </c>
      <c r="K200" s="22">
        <v>136401579</v>
      </c>
      <c r="L200" s="24">
        <v>1731908910</v>
      </c>
    </row>
    <row r="201" spans="1:12" x14ac:dyDescent="0.25">
      <c r="A201" s="15"/>
      <c r="B201" s="15">
        <v>2016</v>
      </c>
      <c r="C201" s="20" t="s">
        <v>233</v>
      </c>
      <c r="D201" s="15" t="s">
        <v>234</v>
      </c>
      <c r="E201" s="21">
        <v>1</v>
      </c>
      <c r="F201" s="11">
        <f t="shared" si="5"/>
        <v>-0.13274015767880423</v>
      </c>
      <c r="G201" s="15">
        <f t="shared" si="3"/>
        <v>0.7278647360851862</v>
      </c>
      <c r="H201" s="22">
        <v>-17429686</v>
      </c>
      <c r="I201" s="22">
        <v>131306805</v>
      </c>
      <c r="J201" s="27">
        <v>0.05</v>
      </c>
      <c r="K201" s="22">
        <v>118971893</v>
      </c>
      <c r="L201" s="24">
        <v>1731908910</v>
      </c>
    </row>
    <row r="202" spans="1:12" x14ac:dyDescent="0.25">
      <c r="A202" s="15"/>
      <c r="B202" s="15">
        <v>2017</v>
      </c>
      <c r="C202" s="20" t="s">
        <v>233</v>
      </c>
      <c r="D202" s="15" t="s">
        <v>234</v>
      </c>
      <c r="E202" s="21">
        <v>1</v>
      </c>
      <c r="F202" s="11">
        <f t="shared" si="5"/>
        <v>-2.6676699334335658E-3</v>
      </c>
      <c r="G202" s="15">
        <f t="shared" si="3"/>
        <v>1.3727634373548629</v>
      </c>
      <c r="H202" s="22">
        <v>-414688</v>
      </c>
      <c r="I202" s="22">
        <v>155449516</v>
      </c>
      <c r="J202" s="27">
        <v>0.1</v>
      </c>
      <c r="K202" s="22">
        <v>143945778</v>
      </c>
      <c r="L202" s="24">
        <v>1976035010</v>
      </c>
    </row>
    <row r="203" spans="1:12" x14ac:dyDescent="0.25">
      <c r="A203" s="15">
        <v>68</v>
      </c>
      <c r="B203" s="15">
        <v>2015</v>
      </c>
      <c r="C203" s="20" t="s">
        <v>235</v>
      </c>
      <c r="D203" s="15" t="s">
        <v>236</v>
      </c>
      <c r="E203" s="21">
        <v>0</v>
      </c>
      <c r="F203" s="11">
        <f t="shared" si="5"/>
        <v>2.1015624012380635E-2</v>
      </c>
      <c r="G203" s="15">
        <f t="shared" si="3"/>
        <v>1.4288734833289389</v>
      </c>
      <c r="H203" s="22">
        <v>2752980</v>
      </c>
      <c r="I203" s="22">
        <v>130996824</v>
      </c>
      <c r="J203" s="27">
        <v>0.8</v>
      </c>
      <c r="K203" s="22">
        <v>51509109</v>
      </c>
      <c r="L203" s="24">
        <v>92000000</v>
      </c>
    </row>
    <row r="204" spans="1:12" x14ac:dyDescent="0.25">
      <c r="A204" s="15"/>
      <c r="B204" s="15">
        <v>2016</v>
      </c>
      <c r="C204" s="20" t="s">
        <v>235</v>
      </c>
      <c r="D204" s="15" t="s">
        <v>236</v>
      </c>
      <c r="E204" s="21">
        <v>0</v>
      </c>
      <c r="F204" s="11">
        <f t="shared" si="5"/>
        <v>2.4271222040685034E-2</v>
      </c>
      <c r="G204" s="15">
        <f t="shared" si="3"/>
        <v>1.8098726801705658</v>
      </c>
      <c r="H204" s="22">
        <v>3762940</v>
      </c>
      <c r="I204" s="22">
        <v>155037105</v>
      </c>
      <c r="J204" s="27">
        <v>1.01</v>
      </c>
      <c r="K204" s="22">
        <v>51340628</v>
      </c>
      <c r="L204" s="24">
        <v>92000000</v>
      </c>
    </row>
    <row r="205" spans="1:12" x14ac:dyDescent="0.25">
      <c r="A205" s="15"/>
      <c r="B205" s="15">
        <v>2017</v>
      </c>
      <c r="C205" s="20" t="s">
        <v>235</v>
      </c>
      <c r="D205" s="15" t="s">
        <v>236</v>
      </c>
      <c r="E205" s="21">
        <v>0</v>
      </c>
      <c r="F205" s="11">
        <f t="shared" si="5"/>
        <v>2.5856692861600555E-2</v>
      </c>
      <c r="G205" s="15">
        <f t="shared" si="3"/>
        <v>2.1915540593784231</v>
      </c>
      <c r="H205" s="22">
        <v>4141487</v>
      </c>
      <c r="I205" s="22">
        <v>160170793</v>
      </c>
      <c r="J205" s="27">
        <v>1.25</v>
      </c>
      <c r="K205" s="22">
        <v>52474179</v>
      </c>
      <c r="L205" s="24">
        <v>92000000</v>
      </c>
    </row>
    <row r="206" spans="1:12" x14ac:dyDescent="0.25">
      <c r="A206" s="15">
        <v>69</v>
      </c>
      <c r="B206" s="15">
        <v>2015</v>
      </c>
      <c r="C206" s="20" t="s">
        <v>237</v>
      </c>
      <c r="D206" s="15" t="s">
        <v>238</v>
      </c>
      <c r="E206" s="21">
        <v>0</v>
      </c>
      <c r="F206" s="11">
        <f t="shared" si="5"/>
        <v>-5.1066431627663909E-2</v>
      </c>
      <c r="G206" s="15">
        <f t="shared" si="3"/>
        <v>0.31482996463443169</v>
      </c>
      <c r="H206" s="22">
        <v>-9048484</v>
      </c>
      <c r="I206" s="22">
        <v>177190450</v>
      </c>
      <c r="J206" s="30">
        <v>0.21</v>
      </c>
      <c r="K206" s="22">
        <v>151251917</v>
      </c>
      <c r="L206" s="24">
        <v>226755408</v>
      </c>
    </row>
    <row r="207" spans="1:12" x14ac:dyDescent="0.25">
      <c r="A207" s="15"/>
      <c r="B207" s="15">
        <v>2016</v>
      </c>
      <c r="C207" s="20" t="s">
        <v>237</v>
      </c>
      <c r="D207" s="15" t="s">
        <v>238</v>
      </c>
      <c r="E207" s="21">
        <v>0</v>
      </c>
      <c r="F207" s="11">
        <f t="shared" si="5"/>
        <v>2.1729683406413885E-2</v>
      </c>
      <c r="G207" s="15">
        <f t="shared" si="3"/>
        <v>0.54768448916455448</v>
      </c>
      <c r="H207" s="22">
        <v>3993379</v>
      </c>
      <c r="I207" s="22">
        <v>183775296</v>
      </c>
      <c r="J207" s="30">
        <v>0.375</v>
      </c>
      <c r="K207" s="22">
        <v>155259606</v>
      </c>
      <c r="L207" s="24">
        <v>226755408</v>
      </c>
    </row>
    <row r="208" spans="1:12" x14ac:dyDescent="0.25">
      <c r="A208" s="15"/>
      <c r="B208" s="15">
        <v>2017</v>
      </c>
      <c r="C208" s="20" t="s">
        <v>237</v>
      </c>
      <c r="D208" s="15" t="s">
        <v>238</v>
      </c>
      <c r="E208" s="21">
        <v>0</v>
      </c>
      <c r="F208" s="11">
        <f t="shared" si="5"/>
        <v>3.257117542475927E-2</v>
      </c>
      <c r="G208" s="15">
        <f t="shared" si="3"/>
        <v>0.33555189055161289</v>
      </c>
      <c r="H208" s="22">
        <v>6029694</v>
      </c>
      <c r="I208" s="22">
        <v>185123623</v>
      </c>
      <c r="J208" s="30">
        <v>0.24</v>
      </c>
      <c r="K208" s="22">
        <v>161302843</v>
      </c>
      <c r="L208" s="24">
        <v>225522808</v>
      </c>
    </row>
    <row r="209" spans="1:12" x14ac:dyDescent="0.25">
      <c r="A209" s="15">
        <v>70</v>
      </c>
      <c r="B209" s="15">
        <v>2015</v>
      </c>
      <c r="C209" s="20" t="s">
        <v>239</v>
      </c>
      <c r="D209" s="15" t="s">
        <v>240</v>
      </c>
      <c r="E209" s="21">
        <v>0</v>
      </c>
      <c r="F209" s="11">
        <f t="shared" si="5"/>
        <v>0.14023410931152883</v>
      </c>
      <c r="G209" s="15">
        <f t="shared" si="3"/>
        <v>2.1624785254222618</v>
      </c>
      <c r="H209" s="22">
        <v>7429189</v>
      </c>
      <c r="I209" s="22">
        <v>52977047</v>
      </c>
      <c r="J209" s="27">
        <v>1.21</v>
      </c>
      <c r="K209" s="22">
        <v>22483562</v>
      </c>
      <c r="L209" s="24">
        <v>40182000</v>
      </c>
    </row>
    <row r="210" spans="1:12" x14ac:dyDescent="0.25">
      <c r="A210" s="15"/>
      <c r="B210" s="15">
        <v>2016</v>
      </c>
      <c r="C210" s="20" t="s">
        <v>239</v>
      </c>
      <c r="D210" s="15" t="s">
        <v>240</v>
      </c>
      <c r="E210" s="21">
        <v>0</v>
      </c>
      <c r="F210" s="11">
        <f t="shared" si="5"/>
        <v>9.4965924566952173E-2</v>
      </c>
      <c r="G210" s="15">
        <f t="shared" si="3"/>
        <v>2.1746213002700552</v>
      </c>
      <c r="H210" s="22">
        <v>5804957</v>
      </c>
      <c r="I210" s="22">
        <v>61126736</v>
      </c>
      <c r="J210" s="27">
        <v>1.27</v>
      </c>
      <c r="K210" s="22">
        <v>23466679</v>
      </c>
      <c r="L210" s="24">
        <v>40182000</v>
      </c>
    </row>
    <row r="211" spans="1:12" x14ac:dyDescent="0.25">
      <c r="A211" s="15"/>
      <c r="B211" s="15">
        <v>2017</v>
      </c>
      <c r="C211" s="20" t="s">
        <v>239</v>
      </c>
      <c r="D211" s="15" t="s">
        <v>240</v>
      </c>
      <c r="E211" s="21">
        <v>0</v>
      </c>
      <c r="F211" s="11">
        <f t="shared" si="5"/>
        <v>0.61649653566216644</v>
      </c>
      <c r="G211" s="15">
        <f t="shared" si="3"/>
        <v>1.2656994205423375</v>
      </c>
      <c r="H211" s="22">
        <v>38757194</v>
      </c>
      <c r="I211" s="22">
        <v>62866848</v>
      </c>
      <c r="J211" s="27">
        <v>1.96</v>
      </c>
      <c r="K211" s="22">
        <v>62223873</v>
      </c>
      <c r="L211" s="24">
        <v>40182000</v>
      </c>
    </row>
    <row r="212" spans="1:12" x14ac:dyDescent="0.25">
      <c r="A212" s="15">
        <v>71</v>
      </c>
      <c r="B212" s="15">
        <v>2015</v>
      </c>
      <c r="C212" s="20" t="s">
        <v>241</v>
      </c>
      <c r="D212" s="15" t="s">
        <v>242</v>
      </c>
      <c r="E212" s="21">
        <v>0</v>
      </c>
      <c r="F212" s="11">
        <f t="shared" si="5"/>
        <v>0.1206859370821796</v>
      </c>
      <c r="G212" s="15">
        <f t="shared" si="3"/>
        <v>0.38937799530947281</v>
      </c>
      <c r="H212" s="22">
        <v>55964000</v>
      </c>
      <c r="I212" s="22">
        <v>463716000</v>
      </c>
      <c r="J212" s="27">
        <v>0.73</v>
      </c>
      <c r="K212" s="22">
        <v>205947000</v>
      </c>
      <c r="L212" s="24">
        <v>109851000</v>
      </c>
    </row>
    <row r="213" spans="1:12" x14ac:dyDescent="0.25">
      <c r="A213" s="15"/>
      <c r="B213" s="15">
        <v>2016</v>
      </c>
      <c r="C213" s="20" t="s">
        <v>241</v>
      </c>
      <c r="D213" s="15" t="s">
        <v>242</v>
      </c>
      <c r="E213" s="21">
        <v>0</v>
      </c>
      <c r="F213" s="11">
        <f t="shared" si="5"/>
        <v>-1.4080447939396434E-3</v>
      </c>
      <c r="G213" s="15">
        <f t="shared" si="3"/>
        <v>0.58794727571744143</v>
      </c>
      <c r="H213" s="22">
        <v>-684000</v>
      </c>
      <c r="I213" s="22">
        <v>485780000</v>
      </c>
      <c r="J213" s="27">
        <v>0.55000000000000004</v>
      </c>
      <c r="K213" s="22">
        <v>205522000</v>
      </c>
      <c r="L213" s="24">
        <v>219702000</v>
      </c>
    </row>
    <row r="214" spans="1:12" x14ac:dyDescent="0.25">
      <c r="A214" s="15"/>
      <c r="B214" s="15">
        <v>2017</v>
      </c>
      <c r="C214" s="20" t="s">
        <v>241</v>
      </c>
      <c r="D214" s="15" t="s">
        <v>242</v>
      </c>
      <c r="E214" s="21">
        <v>0</v>
      </c>
      <c r="F214" s="11">
        <f t="shared" si="5"/>
        <v>1.881020908161081E-2</v>
      </c>
      <c r="G214" s="15">
        <f t="shared" si="3"/>
        <v>0.50742421617876321</v>
      </c>
      <c r="H214" s="22">
        <v>3954000</v>
      </c>
      <c r="I214" s="22">
        <v>210205000</v>
      </c>
      <c r="J214" s="27">
        <v>0.48</v>
      </c>
      <c r="K214" s="22">
        <v>207828000</v>
      </c>
      <c r="L214" s="24">
        <v>219702000</v>
      </c>
    </row>
    <row r="215" spans="1:12" x14ac:dyDescent="0.25">
      <c r="A215" s="15">
        <v>72</v>
      </c>
      <c r="B215" s="35">
        <v>2015</v>
      </c>
      <c r="C215" s="25" t="s">
        <v>243</v>
      </c>
      <c r="D215" s="26" t="s">
        <v>244</v>
      </c>
      <c r="E215" s="21">
        <v>1</v>
      </c>
      <c r="F215" s="11">
        <f t="shared" si="5"/>
        <v>-7.3037553850721637E-2</v>
      </c>
      <c r="G215" s="15">
        <f t="shared" si="3"/>
        <v>1.7396506926450297</v>
      </c>
      <c r="H215" s="22">
        <v>-1764525</v>
      </c>
      <c r="I215" s="22">
        <v>24159147</v>
      </c>
      <c r="J215" s="27">
        <v>0.15</v>
      </c>
      <c r="K215" s="22">
        <v>24054890</v>
      </c>
      <c r="L215" s="24">
        <v>278980707</v>
      </c>
    </row>
    <row r="216" spans="1:12" x14ac:dyDescent="0.25">
      <c r="A216" s="15"/>
      <c r="B216" s="15">
        <v>2016</v>
      </c>
      <c r="C216" s="25" t="s">
        <v>243</v>
      </c>
      <c r="D216" s="26" t="s">
        <v>244</v>
      </c>
      <c r="E216" s="21">
        <v>1</v>
      </c>
      <c r="F216" s="11">
        <f t="shared" si="5"/>
        <v>-0.15874736336448389</v>
      </c>
      <c r="G216" s="15">
        <f t="shared" si="3"/>
        <v>0.47865303097090128</v>
      </c>
      <c r="H216" s="22">
        <v>-6895507</v>
      </c>
      <c r="I216" s="22">
        <v>43436986</v>
      </c>
      <c r="J216" s="27">
        <v>0.05</v>
      </c>
      <c r="K216" s="22">
        <v>43326282</v>
      </c>
      <c r="L216" s="24">
        <v>414765124</v>
      </c>
    </row>
    <row r="217" spans="1:12" x14ac:dyDescent="0.25">
      <c r="A217" s="15"/>
      <c r="B217" s="15">
        <v>2017</v>
      </c>
      <c r="C217" s="25" t="s">
        <v>243</v>
      </c>
      <c r="D217" s="26" t="s">
        <v>244</v>
      </c>
      <c r="E217" s="21">
        <v>1</v>
      </c>
      <c r="F217" s="11">
        <f t="shared" si="5"/>
        <v>-2.1142836660150398E-2</v>
      </c>
      <c r="G217" s="15">
        <f t="shared" si="3"/>
        <v>0.58653700110996054</v>
      </c>
      <c r="H217" s="22">
        <v>-897744</v>
      </c>
      <c r="I217" s="22">
        <v>42460906</v>
      </c>
      <c r="J217" s="27">
        <v>0.06</v>
      </c>
      <c r="K217" s="22">
        <v>42428538</v>
      </c>
      <c r="L217" s="24">
        <v>414765124</v>
      </c>
    </row>
    <row r="218" spans="1:12" x14ac:dyDescent="0.25">
      <c r="A218" s="15">
        <v>73</v>
      </c>
      <c r="B218" s="15">
        <v>2015</v>
      </c>
      <c r="C218" s="20" t="s">
        <v>245</v>
      </c>
      <c r="D218" s="15" t="s">
        <v>246</v>
      </c>
      <c r="E218" s="21">
        <v>1</v>
      </c>
      <c r="F218" s="11">
        <f t="shared" si="5"/>
        <v>-2.9268746536202171E-2</v>
      </c>
      <c r="G218" s="15">
        <f t="shared" si="3"/>
        <v>0.70149915411259034</v>
      </c>
      <c r="H218" s="22">
        <v>-1335718</v>
      </c>
      <c r="I218" s="22">
        <v>45636324</v>
      </c>
      <c r="J218" s="27">
        <v>0.1</v>
      </c>
      <c r="K218" s="22">
        <v>45616591</v>
      </c>
      <c r="L218" s="24">
        <v>320000000</v>
      </c>
    </row>
    <row r="219" spans="1:12" x14ac:dyDescent="0.25">
      <c r="A219" s="15"/>
      <c r="B219" s="15">
        <v>2016</v>
      </c>
      <c r="C219" s="20" t="s">
        <v>245</v>
      </c>
      <c r="D219" s="15" t="s">
        <v>246</v>
      </c>
      <c r="E219" s="21">
        <v>1</v>
      </c>
      <c r="F219" s="11">
        <f t="shared" si="5"/>
        <v>-0.37797621381230256</v>
      </c>
      <c r="G219" s="15">
        <f t="shared" si="3"/>
        <v>1.9748039089145151</v>
      </c>
      <c r="H219" s="22">
        <v>-13208310</v>
      </c>
      <c r="I219" s="22">
        <v>34944818</v>
      </c>
      <c r="J219" s="27">
        <v>0.2</v>
      </c>
      <c r="K219" s="22">
        <v>32408281</v>
      </c>
      <c r="L219" s="24">
        <v>320000000</v>
      </c>
    </row>
    <row r="220" spans="1:12" x14ac:dyDescent="0.25">
      <c r="A220" s="15"/>
      <c r="B220" s="15">
        <v>2017</v>
      </c>
      <c r="C220" s="20" t="s">
        <v>245</v>
      </c>
      <c r="D220" s="15" t="s">
        <v>246</v>
      </c>
      <c r="E220" s="21">
        <v>1</v>
      </c>
      <c r="F220" s="11">
        <f t="shared" si="5"/>
        <v>-0.65858479829711591</v>
      </c>
      <c r="G220" s="15">
        <f t="shared" si="3"/>
        <v>1.6496625742913364</v>
      </c>
      <c r="H220" s="22">
        <v>-21807563</v>
      </c>
      <c r="I220" s="22">
        <v>33112764</v>
      </c>
      <c r="J220" s="27">
        <v>0.13</v>
      </c>
      <c r="K220" s="22">
        <v>28449818</v>
      </c>
      <c r="L220" s="24">
        <v>361020000</v>
      </c>
    </row>
    <row r="221" spans="1:12" x14ac:dyDescent="0.25">
      <c r="A221" s="15">
        <v>74</v>
      </c>
      <c r="B221" s="15">
        <v>2015</v>
      </c>
      <c r="C221" s="20" t="s">
        <v>247</v>
      </c>
      <c r="D221" s="15" t="s">
        <v>248</v>
      </c>
      <c r="E221" s="21">
        <v>0</v>
      </c>
      <c r="F221" s="11">
        <f t="shared" si="5"/>
        <v>7.6307899038316904E-2</v>
      </c>
      <c r="G221" s="15">
        <f t="shared" si="3"/>
        <v>3.7083898530991348</v>
      </c>
      <c r="H221" s="22">
        <v>2008908</v>
      </c>
      <c r="I221" s="22">
        <v>26326344</v>
      </c>
      <c r="J221" s="30">
        <v>0.435</v>
      </c>
      <c r="K221" s="22">
        <v>26158253</v>
      </c>
      <c r="L221" s="24">
        <v>223000000</v>
      </c>
    </row>
    <row r="222" spans="1:12" x14ac:dyDescent="0.25">
      <c r="A222" s="15"/>
      <c r="B222" s="15">
        <v>2016</v>
      </c>
      <c r="C222" s="20" t="s">
        <v>247</v>
      </c>
      <c r="D222" s="15" t="s">
        <v>248</v>
      </c>
      <c r="E222" s="21">
        <v>0</v>
      </c>
      <c r="F222" s="11">
        <f t="shared" si="5"/>
        <v>6.2561155980752584E-2</v>
      </c>
      <c r="G222" s="15">
        <f t="shared" si="3"/>
        <v>3.3556108663201738</v>
      </c>
      <c r="H222" s="22">
        <v>1652811</v>
      </c>
      <c r="I222" s="22">
        <v>26419125</v>
      </c>
      <c r="J222" s="30">
        <v>0.39500000000000002</v>
      </c>
      <c r="K222" s="22">
        <v>26250064</v>
      </c>
      <c r="L222" s="24">
        <v>223000000</v>
      </c>
    </row>
    <row r="223" spans="1:12" x14ac:dyDescent="0.25">
      <c r="A223" s="15"/>
      <c r="B223" s="15">
        <v>2017</v>
      </c>
      <c r="C223" s="20" t="s">
        <v>247</v>
      </c>
      <c r="D223" s="15" t="s">
        <v>248</v>
      </c>
      <c r="E223" s="21">
        <v>0</v>
      </c>
      <c r="F223" s="11">
        <f t="shared" si="5"/>
        <v>6.8199157771698063E-2</v>
      </c>
      <c r="G223" s="15">
        <f t="shared" si="3"/>
        <v>5.899927918743658</v>
      </c>
      <c r="H223" s="22">
        <v>1802901</v>
      </c>
      <c r="I223" s="22">
        <v>26435825</v>
      </c>
      <c r="J223" s="30">
        <v>0.69499999999999995</v>
      </c>
      <c r="K223" s="22">
        <v>26268965</v>
      </c>
      <c r="L223" s="24">
        <v>223000000</v>
      </c>
    </row>
    <row r="224" spans="1:12" x14ac:dyDescent="0.25">
      <c r="A224" s="15">
        <v>75</v>
      </c>
      <c r="B224" s="15">
        <v>2015</v>
      </c>
      <c r="C224" s="25" t="s">
        <v>249</v>
      </c>
      <c r="D224" s="26" t="s">
        <v>250</v>
      </c>
      <c r="E224" s="21">
        <v>0</v>
      </c>
      <c r="F224" s="11">
        <f t="shared" si="5"/>
        <v>0.17557325167480214</v>
      </c>
      <c r="G224" s="15">
        <f t="shared" si="3"/>
        <v>1.1883586553755343</v>
      </c>
      <c r="H224" s="22">
        <v>14959586</v>
      </c>
      <c r="I224" s="22">
        <v>85204243</v>
      </c>
      <c r="J224" s="27">
        <v>0.93</v>
      </c>
      <c r="K224" s="22">
        <v>121686407</v>
      </c>
      <c r="L224" s="24">
        <v>155491500</v>
      </c>
    </row>
    <row r="225" spans="1:12" x14ac:dyDescent="0.25">
      <c r="A225" s="15"/>
      <c r="B225" s="15">
        <v>2016</v>
      </c>
      <c r="C225" s="25" t="s">
        <v>249</v>
      </c>
      <c r="D225" s="26" t="s">
        <v>250</v>
      </c>
      <c r="E225" s="21">
        <v>0</v>
      </c>
      <c r="F225" s="11">
        <f t="shared" si="5"/>
        <v>0.12519443005648728</v>
      </c>
      <c r="G225" s="15">
        <f t="shared" si="3"/>
        <v>1.3514869464665225</v>
      </c>
      <c r="H225" s="22">
        <v>20634490</v>
      </c>
      <c r="I225" s="22">
        <v>164819553</v>
      </c>
      <c r="J225" s="27">
        <v>1.18</v>
      </c>
      <c r="K225" s="22">
        <v>138042125</v>
      </c>
      <c r="L225" s="24">
        <v>158103500</v>
      </c>
    </row>
    <row r="226" spans="1:12" x14ac:dyDescent="0.25">
      <c r="A226" s="15"/>
      <c r="B226" s="15">
        <v>2017</v>
      </c>
      <c r="C226" s="25" t="s">
        <v>249</v>
      </c>
      <c r="D226" s="26" t="s">
        <v>250</v>
      </c>
      <c r="E226" s="21">
        <v>0</v>
      </c>
      <c r="F226" s="11">
        <f t="shared" si="5"/>
        <v>0.14204398499038873</v>
      </c>
      <c r="G226" s="15">
        <f t="shared" si="3"/>
        <v>1.6321740258402677</v>
      </c>
      <c r="H226" s="22">
        <v>28296576</v>
      </c>
      <c r="I226" s="22">
        <v>199209956</v>
      </c>
      <c r="J226" s="27">
        <v>1.64</v>
      </c>
      <c r="K226" s="22">
        <v>163233138</v>
      </c>
      <c r="L226" s="24">
        <v>162454200</v>
      </c>
    </row>
    <row r="227" spans="1:12" x14ac:dyDescent="0.25">
      <c r="A227" s="15">
        <v>76</v>
      </c>
      <c r="B227" s="15">
        <v>2015</v>
      </c>
      <c r="C227" s="20" t="s">
        <v>251</v>
      </c>
      <c r="D227" s="15" t="s">
        <v>252</v>
      </c>
      <c r="E227" s="21">
        <v>0</v>
      </c>
      <c r="F227" s="11">
        <f t="shared" si="5"/>
        <v>0.1748563517182028</v>
      </c>
      <c r="G227" s="15">
        <f t="shared" si="3"/>
        <v>6.3914079668928663</v>
      </c>
      <c r="H227" s="22">
        <v>23152889</v>
      </c>
      <c r="I227" s="22">
        <v>132410912</v>
      </c>
      <c r="J227" s="27">
        <v>2.14</v>
      </c>
      <c r="K227" s="22">
        <v>128586667</v>
      </c>
      <c r="L227" s="24">
        <v>384041985</v>
      </c>
    </row>
    <row r="228" spans="1:12" x14ac:dyDescent="0.25">
      <c r="A228" s="15"/>
      <c r="B228" s="15">
        <v>2016</v>
      </c>
      <c r="C228" s="20" t="s">
        <v>251</v>
      </c>
      <c r="D228" s="15" t="s">
        <v>252</v>
      </c>
      <c r="E228" s="21">
        <v>0</v>
      </c>
      <c r="F228" s="11">
        <f t="shared" si="5"/>
        <v>0.20008922455979541</v>
      </c>
      <c r="G228" s="15">
        <f t="shared" si="3"/>
        <v>5.0414598550366803</v>
      </c>
      <c r="H228" s="22">
        <v>26272198</v>
      </c>
      <c r="I228" s="22">
        <v>131302413</v>
      </c>
      <c r="J228" s="27">
        <v>1.68</v>
      </c>
      <c r="K228" s="22">
        <v>127976926</v>
      </c>
      <c r="L228" s="24">
        <v>384041985</v>
      </c>
    </row>
    <row r="229" spans="1:12" x14ac:dyDescent="0.25">
      <c r="A229" s="15"/>
      <c r="B229" s="15">
        <v>2017</v>
      </c>
      <c r="C229" s="20" t="s">
        <v>251</v>
      </c>
      <c r="D229" s="15" t="s">
        <v>252</v>
      </c>
      <c r="E229" s="21">
        <v>0</v>
      </c>
      <c r="F229" s="11">
        <f t="shared" si="5"/>
        <v>0.11050774970289194</v>
      </c>
      <c r="G229" s="15">
        <f t="shared" si="3"/>
        <v>6.1088488189153392</v>
      </c>
      <c r="H229" s="22">
        <v>13814861</v>
      </c>
      <c r="I229" s="22">
        <v>125012599</v>
      </c>
      <c r="J229" s="27">
        <v>1.95</v>
      </c>
      <c r="K229" s="22">
        <v>122589688</v>
      </c>
      <c r="L229" s="24">
        <v>384041985</v>
      </c>
    </row>
    <row r="230" spans="1:12" x14ac:dyDescent="0.25">
      <c r="A230" s="15">
        <v>77</v>
      </c>
      <c r="B230" s="15">
        <v>2015</v>
      </c>
      <c r="C230" s="20" t="s">
        <v>253</v>
      </c>
      <c r="D230" s="15" t="s">
        <v>254</v>
      </c>
      <c r="E230" s="21">
        <v>1</v>
      </c>
      <c r="F230" s="11">
        <f t="shared" si="5"/>
        <v>-4.253929427197526E-2</v>
      </c>
      <c r="G230" s="15">
        <f t="shared" si="3"/>
        <v>0.59806253161737644</v>
      </c>
      <c r="H230" s="22">
        <v>-3511611</v>
      </c>
      <c r="I230" s="22">
        <v>82549818</v>
      </c>
      <c r="J230" s="27">
        <v>5.1999999999999998E-2</v>
      </c>
      <c r="K230" s="22">
        <v>82298495</v>
      </c>
      <c r="L230" s="36">
        <v>946531659</v>
      </c>
    </row>
    <row r="231" spans="1:12" x14ac:dyDescent="0.25">
      <c r="A231" s="15"/>
      <c r="B231" s="15">
        <v>2016</v>
      </c>
      <c r="C231" s="20" t="s">
        <v>253</v>
      </c>
      <c r="D231" s="15" t="s">
        <v>254</v>
      </c>
      <c r="E231" s="21">
        <v>1</v>
      </c>
      <c r="F231" s="11">
        <f t="shared" si="5"/>
        <v>-3.5119917999678681E-2</v>
      </c>
      <c r="G231" s="15">
        <f t="shared" si="3"/>
        <v>0.72630137678103868</v>
      </c>
      <c r="H231" s="22">
        <v>-2801976</v>
      </c>
      <c r="I231" s="22">
        <v>79783102</v>
      </c>
      <c r="J231" s="30">
        <v>6.0999999999999999E-2</v>
      </c>
      <c r="K231" s="22">
        <v>79496519</v>
      </c>
      <c r="L231" s="36">
        <v>946531659</v>
      </c>
    </row>
    <row r="232" spans="1:12" x14ac:dyDescent="0.25">
      <c r="A232" s="15"/>
      <c r="B232" s="15">
        <v>2017</v>
      </c>
      <c r="C232" s="20" t="s">
        <v>253</v>
      </c>
      <c r="D232" s="15" t="s">
        <v>254</v>
      </c>
      <c r="E232" s="21">
        <v>1</v>
      </c>
      <c r="F232" s="11">
        <f t="shared" si="5"/>
        <v>-1.2552815330154259E-3</v>
      </c>
      <c r="G232" s="15">
        <f t="shared" si="3"/>
        <v>0.65568730747327542</v>
      </c>
      <c r="H232" s="22">
        <v>-100074</v>
      </c>
      <c r="I232" s="22">
        <v>79722355</v>
      </c>
      <c r="J232" s="30">
        <v>5.5E-2</v>
      </c>
      <c r="K232" s="22">
        <v>79396445</v>
      </c>
      <c r="L232" s="36">
        <v>946531659</v>
      </c>
    </row>
    <row r="233" spans="1:12" x14ac:dyDescent="0.25">
      <c r="A233" s="15">
        <v>78</v>
      </c>
      <c r="B233" s="15">
        <v>2015</v>
      </c>
      <c r="C233" s="20" t="s">
        <v>255</v>
      </c>
      <c r="D233" s="15" t="s">
        <v>256</v>
      </c>
      <c r="E233" s="21">
        <v>0</v>
      </c>
      <c r="F233" s="11">
        <f t="shared" si="5"/>
        <v>4.3792905284798046E-2</v>
      </c>
      <c r="G233" s="15">
        <f t="shared" si="3"/>
        <v>0.95711602108768179</v>
      </c>
      <c r="H233" s="22">
        <v>5069827</v>
      </c>
      <c r="I233" s="22">
        <v>115768227</v>
      </c>
      <c r="J233" s="27">
        <v>0.6</v>
      </c>
      <c r="K233" s="22">
        <v>81286697</v>
      </c>
      <c r="L233" s="24">
        <v>129668000</v>
      </c>
    </row>
    <row r="234" spans="1:12" x14ac:dyDescent="0.25">
      <c r="A234" s="15"/>
      <c r="B234" s="15">
        <v>2016</v>
      </c>
      <c r="C234" s="20" t="s">
        <v>255</v>
      </c>
      <c r="D234" s="15" t="s">
        <v>256</v>
      </c>
      <c r="E234" s="21">
        <v>0</v>
      </c>
      <c r="F234" s="11">
        <f t="shared" si="5"/>
        <v>4.1589958754979034E-2</v>
      </c>
      <c r="G234" s="15">
        <f t="shared" si="3"/>
        <v>0.98253611947206754</v>
      </c>
      <c r="H234" s="22">
        <v>4426452</v>
      </c>
      <c r="I234" s="22">
        <v>106430786</v>
      </c>
      <c r="J234" s="27">
        <v>0.62</v>
      </c>
      <c r="K234" s="22">
        <v>81823109</v>
      </c>
      <c r="L234" s="24">
        <v>129668000</v>
      </c>
    </row>
    <row r="235" spans="1:12" x14ac:dyDescent="0.25">
      <c r="A235" s="15"/>
      <c r="B235" s="15">
        <v>2017</v>
      </c>
      <c r="C235" s="20" t="s">
        <v>255</v>
      </c>
      <c r="D235" s="15" t="s">
        <v>256</v>
      </c>
      <c r="E235" s="21">
        <v>0</v>
      </c>
      <c r="F235" s="11">
        <f t="shared" si="5"/>
        <v>3.5382931763100721E-2</v>
      </c>
      <c r="G235" s="15">
        <f t="shared" si="3"/>
        <v>0.95566638390042058</v>
      </c>
      <c r="H235" s="22">
        <v>3537084</v>
      </c>
      <c r="I235" s="22">
        <v>99965826</v>
      </c>
      <c r="J235" s="27">
        <v>0.61</v>
      </c>
      <c r="K235" s="22">
        <v>82766833</v>
      </c>
      <c r="L235" s="24">
        <v>129668000</v>
      </c>
    </row>
    <row r="236" spans="1:12" x14ac:dyDescent="0.25">
      <c r="A236" s="15">
        <v>79</v>
      </c>
      <c r="B236" s="15">
        <v>2015</v>
      </c>
      <c r="C236" s="20" t="s">
        <v>257</v>
      </c>
      <c r="D236" s="15" t="s">
        <v>258</v>
      </c>
      <c r="E236" s="21">
        <v>0</v>
      </c>
      <c r="F236" s="11">
        <f t="shared" si="5"/>
        <v>9.7146624249598371E-2</v>
      </c>
      <c r="G236" s="15">
        <f t="shared" si="3"/>
        <v>1.3754373381314022</v>
      </c>
      <c r="H236" s="22">
        <v>220599000</v>
      </c>
      <c r="I236" s="22">
        <v>2270784000</v>
      </c>
      <c r="J236" s="27">
        <v>5</v>
      </c>
      <c r="K236" s="22">
        <v>981506000</v>
      </c>
      <c r="L236" s="24">
        <v>270000000</v>
      </c>
    </row>
    <row r="237" spans="1:12" x14ac:dyDescent="0.25">
      <c r="A237" s="15"/>
      <c r="B237" s="15">
        <v>2016</v>
      </c>
      <c r="C237" s="20" t="s">
        <v>257</v>
      </c>
      <c r="D237" s="15" t="s">
        <v>258</v>
      </c>
      <c r="E237" s="21">
        <v>0</v>
      </c>
      <c r="F237" s="11">
        <f t="shared" si="5"/>
        <v>8.9768341592137146E-2</v>
      </c>
      <c r="G237" s="15">
        <f t="shared" ref="G237:G248" si="6">J237/(K237/L237)</f>
        <v>0.96271405459417814</v>
      </c>
      <c r="H237" s="22">
        <v>237551000</v>
      </c>
      <c r="I237" s="22">
        <v>2646267000</v>
      </c>
      <c r="J237" s="27">
        <v>4.1500000000000004</v>
      </c>
      <c r="K237" s="22">
        <v>1163897000</v>
      </c>
      <c r="L237" s="24">
        <v>270000000</v>
      </c>
    </row>
    <row r="238" spans="1:12" x14ac:dyDescent="0.25">
      <c r="A238" s="15"/>
      <c r="B238" s="15">
        <v>2017</v>
      </c>
      <c r="C238" s="20" t="s">
        <v>257</v>
      </c>
      <c r="D238" s="15" t="s">
        <v>258</v>
      </c>
      <c r="E238" s="21">
        <v>0</v>
      </c>
      <c r="F238" s="11">
        <f t="shared" si="5"/>
        <v>0.14878485495447658</v>
      </c>
      <c r="G238" s="15">
        <f t="shared" si="6"/>
        <v>2.4178939229895691</v>
      </c>
      <c r="H238" s="22">
        <v>405173000</v>
      </c>
      <c r="I238" s="28">
        <v>2723214000</v>
      </c>
      <c r="J238" s="27">
        <v>13.54</v>
      </c>
      <c r="K238" s="22">
        <v>1511977000</v>
      </c>
      <c r="L238" s="24">
        <v>270000000</v>
      </c>
    </row>
    <row r="239" spans="1:12" x14ac:dyDescent="0.25">
      <c r="A239" s="15">
        <v>80</v>
      </c>
      <c r="B239" s="15">
        <v>2015</v>
      </c>
      <c r="C239" s="20" t="s">
        <v>259</v>
      </c>
      <c r="D239" s="15" t="s">
        <v>260</v>
      </c>
      <c r="E239" s="21">
        <v>1</v>
      </c>
      <c r="F239" s="11">
        <f t="shared" si="5"/>
        <v>3.1155879496904158E-4</v>
      </c>
      <c r="G239" s="15">
        <f t="shared" si="6"/>
        <v>1.0976619373264018</v>
      </c>
      <c r="H239" s="22">
        <v>6004</v>
      </c>
      <c r="I239" s="33">
        <v>19270841</v>
      </c>
      <c r="J239" s="27">
        <v>0.14000000000000001</v>
      </c>
      <c r="K239" s="22">
        <v>19182591</v>
      </c>
      <c r="L239" s="24">
        <v>150400000</v>
      </c>
    </row>
    <row r="240" spans="1:12" x14ac:dyDescent="0.25">
      <c r="A240" s="15"/>
      <c r="B240" s="15">
        <v>2016</v>
      </c>
      <c r="C240" s="20" t="s">
        <v>259</v>
      </c>
      <c r="D240" s="15" t="s">
        <v>260</v>
      </c>
      <c r="E240" s="21">
        <v>1</v>
      </c>
      <c r="F240" s="11">
        <f t="shared" si="5"/>
        <v>-1.1483191051202118E-4</v>
      </c>
      <c r="G240" s="15">
        <f t="shared" si="6"/>
        <v>1.0977886409636266</v>
      </c>
      <c r="H240" s="22">
        <v>-2214</v>
      </c>
      <c r="I240" s="22">
        <v>19280355</v>
      </c>
      <c r="J240" s="27">
        <v>0.14000000000000001</v>
      </c>
      <c r="K240" s="22">
        <v>19180377</v>
      </c>
      <c r="L240" s="24">
        <v>150400000</v>
      </c>
    </row>
    <row r="241" spans="1:12" x14ac:dyDescent="0.25">
      <c r="A241" s="15"/>
      <c r="B241" s="15">
        <v>2017</v>
      </c>
      <c r="C241" s="20" t="s">
        <v>259</v>
      </c>
      <c r="D241" s="15" t="s">
        <v>260</v>
      </c>
      <c r="E241" s="21">
        <v>1</v>
      </c>
      <c r="F241" s="11">
        <f t="shared" si="5"/>
        <v>-9.9356285937092746E-3</v>
      </c>
      <c r="G241" s="15">
        <f t="shared" si="6"/>
        <v>2.2175922915076463</v>
      </c>
      <c r="H241" s="22">
        <v>-190412</v>
      </c>
      <c r="I241" s="22">
        <v>19164565</v>
      </c>
      <c r="J241" s="27">
        <v>0.28000000000000003</v>
      </c>
      <c r="K241" s="22">
        <v>18989965</v>
      </c>
      <c r="L241" s="24">
        <v>150400000</v>
      </c>
    </row>
    <row r="242" spans="1:12" x14ac:dyDescent="0.25">
      <c r="A242" s="15">
        <v>81</v>
      </c>
      <c r="B242" s="15">
        <v>2015</v>
      </c>
      <c r="C242" s="20" t="s">
        <v>261</v>
      </c>
      <c r="D242" s="15" t="s">
        <v>262</v>
      </c>
      <c r="E242" s="21">
        <v>0</v>
      </c>
      <c r="F242" s="11">
        <f t="shared" si="5"/>
        <v>6.0620504376462429E-2</v>
      </c>
      <c r="G242" s="15">
        <f t="shared" si="6"/>
        <v>1.771596873131519</v>
      </c>
      <c r="H242" s="22">
        <v>2798000</v>
      </c>
      <c r="I242" s="22">
        <v>46156000</v>
      </c>
      <c r="J242" s="27">
        <v>1</v>
      </c>
      <c r="K242" s="22">
        <v>45157000</v>
      </c>
      <c r="L242" s="24">
        <v>80000000</v>
      </c>
    </row>
    <row r="243" spans="1:12" x14ac:dyDescent="0.25">
      <c r="A243" s="15"/>
      <c r="B243" s="15">
        <v>2016</v>
      </c>
      <c r="C243" s="20" t="s">
        <v>261</v>
      </c>
      <c r="D243" s="15" t="s">
        <v>262</v>
      </c>
      <c r="E243" s="21">
        <v>0</v>
      </c>
      <c r="F243" s="11">
        <f t="shared" si="5"/>
        <v>5.780656874071629E-2</v>
      </c>
      <c r="G243" s="15">
        <f t="shared" si="6"/>
        <v>2.7463218903254574</v>
      </c>
      <c r="H243" s="22">
        <v>2802000</v>
      </c>
      <c r="I243" s="22">
        <v>48472000</v>
      </c>
      <c r="J243" s="27">
        <v>1.54</v>
      </c>
      <c r="K243" s="22">
        <v>44860000</v>
      </c>
      <c r="L243" s="24">
        <v>80000000</v>
      </c>
    </row>
    <row r="244" spans="1:12" x14ac:dyDescent="0.25">
      <c r="A244" s="15"/>
      <c r="B244" s="15">
        <v>2017</v>
      </c>
      <c r="C244" s="20" t="s">
        <v>261</v>
      </c>
      <c r="D244" s="15" t="s">
        <v>262</v>
      </c>
      <c r="E244" s="21">
        <v>0</v>
      </c>
      <c r="F244" s="11">
        <f t="shared" si="5"/>
        <v>5.8260854161869165E-2</v>
      </c>
      <c r="G244" s="15">
        <f t="shared" si="6"/>
        <v>7.5471698113207548</v>
      </c>
      <c r="H244" s="22">
        <v>3289000</v>
      </c>
      <c r="I244" s="22">
        <v>56453000</v>
      </c>
      <c r="J244" s="27">
        <v>4.25</v>
      </c>
      <c r="K244" s="22">
        <v>45050000</v>
      </c>
      <c r="L244" s="24">
        <v>80000000</v>
      </c>
    </row>
    <row r="245" spans="1:12" x14ac:dyDescent="0.25">
      <c r="A245" s="15">
        <v>82</v>
      </c>
      <c r="B245" s="15">
        <v>2015</v>
      </c>
      <c r="C245" s="20" t="s">
        <v>263</v>
      </c>
      <c r="D245" s="15" t="s">
        <v>264</v>
      </c>
      <c r="E245" s="21">
        <v>0</v>
      </c>
      <c r="F245" s="11">
        <f t="shared" si="5"/>
        <v>5.7673687259486073E-2</v>
      </c>
      <c r="G245" s="15">
        <f t="shared" si="6"/>
        <v>0.51043195541105446</v>
      </c>
      <c r="H245" s="22">
        <v>6969000</v>
      </c>
      <c r="I245" s="22">
        <v>120835000</v>
      </c>
      <c r="J245" s="27">
        <v>0.56000000000000005</v>
      </c>
      <c r="K245" s="22">
        <v>120568000</v>
      </c>
      <c r="L245" s="24">
        <v>109896000</v>
      </c>
    </row>
    <row r="246" spans="1:12" x14ac:dyDescent="0.25">
      <c r="A246" s="15"/>
      <c r="B246" s="15">
        <v>2016</v>
      </c>
      <c r="C246" s="20" t="s">
        <v>263</v>
      </c>
      <c r="D246" s="15" t="s">
        <v>264</v>
      </c>
      <c r="E246" s="21">
        <v>0</v>
      </c>
      <c r="F246" s="11">
        <f t="shared" si="5"/>
        <v>3.4948511215773928E-2</v>
      </c>
      <c r="G246" s="15">
        <f t="shared" si="6"/>
        <v>0.47495590094921014</v>
      </c>
      <c r="H246" s="22">
        <v>4378000</v>
      </c>
      <c r="I246" s="22">
        <v>125270000</v>
      </c>
      <c r="J246" s="27">
        <v>0.54</v>
      </c>
      <c r="K246" s="22">
        <v>124946000</v>
      </c>
      <c r="L246" s="24">
        <v>109896000</v>
      </c>
    </row>
    <row r="247" spans="1:12" x14ac:dyDescent="0.25">
      <c r="A247" s="15"/>
      <c r="B247" s="15">
        <v>2017</v>
      </c>
      <c r="C247" s="20" t="s">
        <v>263</v>
      </c>
      <c r="D247" s="15" t="s">
        <v>264</v>
      </c>
      <c r="E247" s="21">
        <v>0</v>
      </c>
      <c r="F247" s="11">
        <f t="shared" si="5"/>
        <v>4.8804720444134329E-2</v>
      </c>
      <c r="G247" s="15">
        <f t="shared" si="6"/>
        <v>0.96072127408871488</v>
      </c>
      <c r="H247" s="22">
        <v>6435000</v>
      </c>
      <c r="I247" s="22">
        <v>131852000</v>
      </c>
      <c r="J247" s="27">
        <v>0.67</v>
      </c>
      <c r="K247" s="22">
        <v>131545000</v>
      </c>
      <c r="L247" s="24">
        <v>188624000</v>
      </c>
    </row>
    <row r="248" spans="1:12" x14ac:dyDescent="0.25">
      <c r="A248" s="15">
        <v>83</v>
      </c>
      <c r="B248" s="15">
        <v>2015</v>
      </c>
      <c r="C248" s="20" t="s">
        <v>265</v>
      </c>
      <c r="D248" s="15" t="s">
        <v>266</v>
      </c>
      <c r="E248" s="21">
        <v>0</v>
      </c>
      <c r="F248" s="11">
        <f t="shared" si="5"/>
        <v>1.4365972487093016E-2</v>
      </c>
      <c r="G248" s="15">
        <f t="shared" si="6"/>
        <v>0.98650387361385394</v>
      </c>
      <c r="H248" s="22">
        <v>30923000</v>
      </c>
      <c r="I248" s="22">
        <v>2152517000</v>
      </c>
      <c r="J248" s="27">
        <v>0.75</v>
      </c>
      <c r="K248" s="22">
        <v>987450000</v>
      </c>
      <c r="L248" s="24">
        <v>1298831000</v>
      </c>
    </row>
    <row r="249" spans="1:12" x14ac:dyDescent="0.25">
      <c r="A249" s="15"/>
      <c r="B249" s="15">
        <v>2016</v>
      </c>
      <c r="C249" s="20" t="s">
        <v>265</v>
      </c>
      <c r="D249" s="15" t="s">
        <v>266</v>
      </c>
      <c r="E249" s="21">
        <v>0</v>
      </c>
      <c r="F249" s="11">
        <f t="shared" ref="F249:F259" si="7">H249/I249</f>
        <v>6.5016494299594052E-2</v>
      </c>
      <c r="G249" s="15">
        <f t="shared" ref="G249:G259" si="8">J249/(K249/L249)</f>
        <v>5.716466960609405</v>
      </c>
      <c r="H249" s="22">
        <v>151797000</v>
      </c>
      <c r="I249" s="22">
        <v>2334746000</v>
      </c>
      <c r="J249" s="27">
        <v>1.59</v>
      </c>
      <c r="K249" s="22">
        <v>1028545000</v>
      </c>
      <c r="L249" s="24">
        <v>3697889000</v>
      </c>
    </row>
    <row r="250" spans="1:12" x14ac:dyDescent="0.25">
      <c r="A250" s="15"/>
      <c r="B250" s="15">
        <v>2017</v>
      </c>
      <c r="C250" s="20" t="s">
        <v>265</v>
      </c>
      <c r="D250" s="15" t="s">
        <v>266</v>
      </c>
      <c r="E250" s="21">
        <v>0</v>
      </c>
      <c r="F250" s="11">
        <f t="shared" si="7"/>
        <v>0.49172363283080167</v>
      </c>
      <c r="G250" s="15">
        <f t="shared" si="8"/>
        <v>15.648625613561993</v>
      </c>
      <c r="H250" s="22">
        <v>655949000</v>
      </c>
      <c r="I250" s="22">
        <v>1333979000</v>
      </c>
      <c r="J250" s="27">
        <v>5.39</v>
      </c>
      <c r="K250" s="22">
        <v>1320160000</v>
      </c>
      <c r="L250" s="24">
        <v>3832781000</v>
      </c>
    </row>
    <row r="251" spans="1:12" x14ac:dyDescent="0.25">
      <c r="A251" s="15">
        <v>84</v>
      </c>
      <c r="B251" s="15">
        <v>2015</v>
      </c>
      <c r="C251" s="20" t="s">
        <v>267</v>
      </c>
      <c r="D251" s="15" t="s">
        <v>268</v>
      </c>
      <c r="E251" s="21">
        <v>0</v>
      </c>
      <c r="F251" s="11">
        <f t="shared" si="7"/>
        <v>3.7828873900031271E-2</v>
      </c>
      <c r="G251" s="15">
        <f t="shared" si="8"/>
        <v>0.7877098417564582</v>
      </c>
      <c r="H251" s="22">
        <v>6775000</v>
      </c>
      <c r="I251" s="22">
        <v>179096000</v>
      </c>
      <c r="J251" s="27">
        <v>0.48</v>
      </c>
      <c r="K251" s="22">
        <v>110905000</v>
      </c>
      <c r="L251" s="24">
        <v>182002000</v>
      </c>
    </row>
    <row r="252" spans="1:12" x14ac:dyDescent="0.25">
      <c r="A252" s="15"/>
      <c r="B252" s="15">
        <v>2016</v>
      </c>
      <c r="C252" s="20" t="s">
        <v>267</v>
      </c>
      <c r="D252" s="15" t="s">
        <v>268</v>
      </c>
      <c r="E252" s="21">
        <v>0</v>
      </c>
      <c r="F252" s="11">
        <f t="shared" si="7"/>
        <v>2.6235185947732696E-2</v>
      </c>
      <c r="G252" s="15">
        <f t="shared" si="8"/>
        <v>1.4377759832457762</v>
      </c>
      <c r="H252" s="22">
        <v>4651000</v>
      </c>
      <c r="I252" s="22">
        <v>177281000</v>
      </c>
      <c r="J252" s="27">
        <v>0.87</v>
      </c>
      <c r="K252" s="22">
        <v>112688000</v>
      </c>
      <c r="L252" s="24">
        <v>186230000</v>
      </c>
    </row>
    <row r="253" spans="1:12" x14ac:dyDescent="0.25">
      <c r="A253" s="15"/>
      <c r="B253" s="15">
        <v>2017</v>
      </c>
      <c r="C253" s="20" t="s">
        <v>267</v>
      </c>
      <c r="D253" s="15" t="s">
        <v>268</v>
      </c>
      <c r="E253" s="21">
        <v>0</v>
      </c>
      <c r="F253" s="11">
        <f t="shared" si="7"/>
        <v>6.7784997316463216E-2</v>
      </c>
      <c r="G253" s="15">
        <f t="shared" si="8"/>
        <v>1.6672754622375432</v>
      </c>
      <c r="H253" s="22">
        <v>11872000</v>
      </c>
      <c r="I253" s="22">
        <v>175142000</v>
      </c>
      <c r="J253" s="27">
        <v>1.04</v>
      </c>
      <c r="K253" s="22">
        <v>127640000</v>
      </c>
      <c r="L253" s="24">
        <v>204626000</v>
      </c>
    </row>
    <row r="254" spans="1:12" x14ac:dyDescent="0.25">
      <c r="A254" s="15">
        <v>85</v>
      </c>
      <c r="B254" s="15">
        <v>2015</v>
      </c>
      <c r="C254" s="20" t="s">
        <v>269</v>
      </c>
      <c r="D254" s="15" t="s">
        <v>270</v>
      </c>
      <c r="E254" s="21">
        <v>0</v>
      </c>
      <c r="F254" s="11">
        <f t="shared" si="7"/>
        <v>3.970713646858165E-2</v>
      </c>
      <c r="G254" s="15">
        <f t="shared" si="8"/>
        <v>0.7394941267069427</v>
      </c>
      <c r="H254" s="22">
        <v>3818000</v>
      </c>
      <c r="I254" s="22">
        <v>96154000</v>
      </c>
      <c r="J254" s="27">
        <v>0.47</v>
      </c>
      <c r="K254" s="22">
        <v>92197000</v>
      </c>
      <c r="L254" s="24">
        <v>145062000</v>
      </c>
    </row>
    <row r="255" spans="1:12" x14ac:dyDescent="0.25">
      <c r="A255" s="15"/>
      <c r="B255" s="15">
        <v>2016</v>
      </c>
      <c r="C255" s="20" t="s">
        <v>269</v>
      </c>
      <c r="D255" s="15" t="s">
        <v>270</v>
      </c>
      <c r="E255" s="21">
        <v>0</v>
      </c>
      <c r="F255" s="11">
        <f t="shared" si="7"/>
        <v>0.11025220440972569</v>
      </c>
      <c r="G255" s="15">
        <f t="shared" si="8"/>
        <v>2.0834659793619772</v>
      </c>
      <c r="H255" s="22">
        <v>12166000</v>
      </c>
      <c r="I255" s="22">
        <v>110347000</v>
      </c>
      <c r="J255" s="27">
        <v>0.74</v>
      </c>
      <c r="K255" s="22">
        <v>105921000</v>
      </c>
      <c r="L255" s="24">
        <v>298220000</v>
      </c>
    </row>
    <row r="256" spans="1:12" x14ac:dyDescent="0.25">
      <c r="A256" s="15"/>
      <c r="B256" s="15">
        <v>2017</v>
      </c>
      <c r="C256" s="20" t="s">
        <v>269</v>
      </c>
      <c r="D256" s="15" t="s">
        <v>270</v>
      </c>
      <c r="E256" s="21">
        <v>0</v>
      </c>
      <c r="F256" s="11">
        <f t="shared" si="7"/>
        <v>0.25109883519941301</v>
      </c>
      <c r="G256" s="15">
        <f t="shared" si="8"/>
        <v>2.0504475293386619</v>
      </c>
      <c r="H256" s="22">
        <v>35591000</v>
      </c>
      <c r="I256" s="22">
        <v>141741000</v>
      </c>
      <c r="J256" s="27">
        <v>0.96</v>
      </c>
      <c r="K256" s="22">
        <v>141622000</v>
      </c>
      <c r="L256" s="24">
        <v>302488000</v>
      </c>
    </row>
    <row r="257" spans="1:12" x14ac:dyDescent="0.25">
      <c r="A257" s="15">
        <v>86</v>
      </c>
      <c r="B257" s="15">
        <v>2015</v>
      </c>
      <c r="C257" s="20" t="s">
        <v>271</v>
      </c>
      <c r="D257" s="15" t="s">
        <v>272</v>
      </c>
      <c r="E257" s="21">
        <v>1</v>
      </c>
      <c r="F257" s="11">
        <f t="shared" si="7"/>
        <v>-2.0862951627926521E-2</v>
      </c>
      <c r="G257" s="15">
        <f t="shared" si="8"/>
        <v>0.65058104295901653</v>
      </c>
      <c r="H257" s="22">
        <v>-2979000</v>
      </c>
      <c r="I257" s="22">
        <v>142789000</v>
      </c>
      <c r="J257" s="27">
        <v>1.5</v>
      </c>
      <c r="K257" s="22">
        <v>133639000</v>
      </c>
      <c r="L257" s="24">
        <v>57962000</v>
      </c>
    </row>
    <row r="258" spans="1:12" x14ac:dyDescent="0.25">
      <c r="A258" s="15"/>
      <c r="B258" s="15">
        <v>2016</v>
      </c>
      <c r="C258" s="20" t="s">
        <v>271</v>
      </c>
      <c r="D258" s="15" t="s">
        <v>272</v>
      </c>
      <c r="E258" s="21">
        <v>1</v>
      </c>
      <c r="F258" s="11">
        <f t="shared" si="7"/>
        <v>-2.3068604301446825E-2</v>
      </c>
      <c r="G258" s="15">
        <f t="shared" si="8"/>
        <v>0.52597905163264991</v>
      </c>
      <c r="H258" s="22">
        <v>-3605000</v>
      </c>
      <c r="I258" s="22">
        <v>156273000</v>
      </c>
      <c r="J258" s="27">
        <v>1.18</v>
      </c>
      <c r="K258" s="22">
        <v>130034000</v>
      </c>
      <c r="L258" s="24">
        <v>57962000</v>
      </c>
    </row>
    <row r="259" spans="1:12" x14ac:dyDescent="0.25">
      <c r="A259" s="15"/>
      <c r="B259" s="15">
        <v>2017</v>
      </c>
      <c r="C259" s="20" t="s">
        <v>271</v>
      </c>
      <c r="D259" s="15" t="s">
        <v>272</v>
      </c>
      <c r="E259" s="21">
        <v>1</v>
      </c>
      <c r="F259" s="11">
        <f t="shared" si="7"/>
        <v>-1.4172346423821251E-2</v>
      </c>
      <c r="G259" s="15">
        <f t="shared" si="8"/>
        <v>0.45351193596594869</v>
      </c>
      <c r="H259" s="22">
        <v>-2227000</v>
      </c>
      <c r="I259" s="22">
        <v>157137000</v>
      </c>
      <c r="J259" s="27">
        <v>1</v>
      </c>
      <c r="K259" s="22">
        <v>127807000</v>
      </c>
      <c r="L259" s="24">
        <v>57962000</v>
      </c>
    </row>
    <row r="260" spans="1:12" x14ac:dyDescent="0.25">
      <c r="A260" s="15">
        <v>87</v>
      </c>
      <c r="B260" s="15">
        <v>2015</v>
      </c>
      <c r="C260" s="20" t="s">
        <v>273</v>
      </c>
      <c r="D260" s="15" t="s">
        <v>274</v>
      </c>
      <c r="E260" s="21">
        <v>1</v>
      </c>
      <c r="F260" s="11">
        <f t="shared" ref="F260:F320" si="9">H260/I260</f>
        <v>-0.12029038112522686</v>
      </c>
      <c r="G260" s="15">
        <f t="shared" ref="G260:G361" si="10">J260/(K260/L260)</f>
        <v>4.8938363920526333</v>
      </c>
      <c r="H260" s="22">
        <v>-23198000</v>
      </c>
      <c r="I260" s="22">
        <v>192850000</v>
      </c>
      <c r="J260" s="23">
        <v>5.98</v>
      </c>
      <c r="K260" s="22">
        <v>106853000</v>
      </c>
      <c r="L260" s="24">
        <v>87445000</v>
      </c>
    </row>
    <row r="261" spans="1:12" x14ac:dyDescent="0.25">
      <c r="A261" s="15"/>
      <c r="B261" s="15">
        <v>2016</v>
      </c>
      <c r="C261" s="20" t="s">
        <v>273</v>
      </c>
      <c r="D261" s="15" t="s">
        <v>274</v>
      </c>
      <c r="E261" s="21">
        <v>1</v>
      </c>
      <c r="F261" s="11">
        <f t="shared" si="9"/>
        <v>-3.2871737610485562E-3</v>
      </c>
      <c r="G261" s="15">
        <f t="shared" si="10"/>
        <v>4.6860361162096522</v>
      </c>
      <c r="H261" s="22">
        <v>-630000</v>
      </c>
      <c r="I261" s="22">
        <v>191654000</v>
      </c>
      <c r="J261" s="27">
        <v>5.78</v>
      </c>
      <c r="K261" s="22">
        <v>107874000</v>
      </c>
      <c r="L261" s="24">
        <v>87457000</v>
      </c>
    </row>
    <row r="262" spans="1:12" x14ac:dyDescent="0.25">
      <c r="A262" s="15"/>
      <c r="B262" s="15">
        <v>2017</v>
      </c>
      <c r="C262" s="20" t="s">
        <v>273</v>
      </c>
      <c r="D262" s="15" t="s">
        <v>274</v>
      </c>
      <c r="E262" s="21">
        <v>1</v>
      </c>
      <c r="F262" s="11">
        <f t="shared" si="9"/>
        <v>1.6071595914159873E-3</v>
      </c>
      <c r="G262" s="15">
        <f t="shared" si="10"/>
        <v>4.6830159096149417</v>
      </c>
      <c r="H262" s="22">
        <v>343000</v>
      </c>
      <c r="I262" s="22">
        <v>213420000</v>
      </c>
      <c r="J262" s="27">
        <v>5.7</v>
      </c>
      <c r="K262" s="22">
        <v>130110000</v>
      </c>
      <c r="L262" s="24">
        <v>106896000</v>
      </c>
    </row>
    <row r="263" spans="1:12" x14ac:dyDescent="0.25">
      <c r="A263" s="15">
        <v>88</v>
      </c>
      <c r="B263" s="15">
        <v>2015</v>
      </c>
      <c r="C263" s="20" t="s">
        <v>275</v>
      </c>
      <c r="D263" s="15" t="s">
        <v>276</v>
      </c>
      <c r="E263" s="21">
        <v>0</v>
      </c>
      <c r="F263" s="11">
        <f t="shared" si="9"/>
        <v>-4.1877906104694766E-2</v>
      </c>
      <c r="G263" s="15">
        <f t="shared" si="10"/>
        <v>0.82369009560688622</v>
      </c>
      <c r="H263" s="22">
        <v>-2792000</v>
      </c>
      <c r="I263" s="22">
        <v>66670000</v>
      </c>
      <c r="J263" s="27">
        <v>0.4</v>
      </c>
      <c r="K263" s="22">
        <v>66627000</v>
      </c>
      <c r="L263" s="24">
        <v>137200000</v>
      </c>
    </row>
    <row r="264" spans="1:12" x14ac:dyDescent="0.25">
      <c r="A264" s="15"/>
      <c r="B264" s="15">
        <v>2016</v>
      </c>
      <c r="C264" s="20" t="s">
        <v>275</v>
      </c>
      <c r="D264" s="15" t="s">
        <v>276</v>
      </c>
      <c r="E264" s="21">
        <v>0</v>
      </c>
      <c r="F264" s="11">
        <f t="shared" si="9"/>
        <v>6.1075836695941133E-2</v>
      </c>
      <c r="G264" s="15">
        <f t="shared" si="10"/>
        <v>0.81528359628012004</v>
      </c>
      <c r="H264" s="22">
        <v>4117000</v>
      </c>
      <c r="I264" s="22">
        <v>67408000</v>
      </c>
      <c r="J264" s="27">
        <v>0.4</v>
      </c>
      <c r="K264" s="22">
        <v>67314000</v>
      </c>
      <c r="L264" s="24">
        <v>137200000</v>
      </c>
    </row>
    <row r="265" spans="1:12" x14ac:dyDescent="0.25">
      <c r="A265" s="15"/>
      <c r="B265" s="15">
        <v>2017</v>
      </c>
      <c r="C265" s="20" t="s">
        <v>275</v>
      </c>
      <c r="D265" s="15" t="s">
        <v>276</v>
      </c>
      <c r="E265" s="21">
        <v>0</v>
      </c>
      <c r="F265" s="11">
        <f t="shared" si="9"/>
        <v>1.8048707604960405E-2</v>
      </c>
      <c r="G265" s="15">
        <f t="shared" si="10"/>
        <v>0.75908146176620106</v>
      </c>
      <c r="H265" s="22">
        <v>1208000</v>
      </c>
      <c r="I265" s="22">
        <v>66930000</v>
      </c>
      <c r="J265" s="27">
        <v>0.37</v>
      </c>
      <c r="K265" s="22">
        <v>66878000</v>
      </c>
      <c r="L265" s="24">
        <v>137205000</v>
      </c>
    </row>
    <row r="266" spans="1:12" x14ac:dyDescent="0.25">
      <c r="A266" s="15">
        <v>89</v>
      </c>
      <c r="B266" s="15">
        <v>2015</v>
      </c>
      <c r="C266" s="20" t="s">
        <v>277</v>
      </c>
      <c r="D266" s="15" t="s">
        <v>278</v>
      </c>
      <c r="E266" s="21">
        <v>0</v>
      </c>
      <c r="F266" s="11">
        <f t="shared" si="9"/>
        <v>0.13371512731374241</v>
      </c>
      <c r="G266" s="15">
        <f t="shared" si="10"/>
        <v>1.0769818864688938</v>
      </c>
      <c r="H266" s="22">
        <v>30170176</v>
      </c>
      <c r="I266" s="22">
        <v>225630238</v>
      </c>
      <c r="J266" s="27">
        <v>0.88</v>
      </c>
      <c r="K266" s="22">
        <v>187343317</v>
      </c>
      <c r="L266" s="24">
        <v>229278817</v>
      </c>
    </row>
    <row r="267" spans="1:12" x14ac:dyDescent="0.25">
      <c r="A267" s="15"/>
      <c r="B267" s="15">
        <v>2016</v>
      </c>
      <c r="C267" s="20" t="s">
        <v>277</v>
      </c>
      <c r="D267" s="15" t="s">
        <v>278</v>
      </c>
      <c r="E267" s="21">
        <v>0</v>
      </c>
      <c r="F267" s="11">
        <f t="shared" si="9"/>
        <v>1.6737221962117247E-2</v>
      </c>
      <c r="G267" s="15">
        <f t="shared" si="10"/>
        <v>0.93459704844009517</v>
      </c>
      <c r="H267" s="22">
        <v>3696039</v>
      </c>
      <c r="I267" s="22">
        <v>220827507</v>
      </c>
      <c r="J267" s="27">
        <v>0.76</v>
      </c>
      <c r="K267" s="22">
        <v>186446021</v>
      </c>
      <c r="L267" s="24">
        <v>229278817</v>
      </c>
    </row>
    <row r="268" spans="1:12" x14ac:dyDescent="0.25">
      <c r="A268" s="15"/>
      <c r="B268" s="15">
        <v>2017</v>
      </c>
      <c r="C268" s="20" t="s">
        <v>277</v>
      </c>
      <c r="D268" s="15" t="s">
        <v>278</v>
      </c>
      <c r="E268" s="21">
        <v>0</v>
      </c>
      <c r="F268" s="11">
        <f t="shared" si="9"/>
        <v>-2.5902604308599746E-2</v>
      </c>
      <c r="G268" s="15">
        <f t="shared" si="10"/>
        <v>0.89201350425606107</v>
      </c>
      <c r="H268" s="22">
        <v>-5819903</v>
      </c>
      <c r="I268" s="22">
        <v>224684087</v>
      </c>
      <c r="J268" s="27">
        <v>0.68</v>
      </c>
      <c r="K268" s="22">
        <v>192261461</v>
      </c>
      <c r="L268" s="24">
        <v>252205617</v>
      </c>
    </row>
    <row r="269" spans="1:12" x14ac:dyDescent="0.25">
      <c r="A269" s="15">
        <v>90</v>
      </c>
      <c r="B269" s="15">
        <v>2015</v>
      </c>
      <c r="C269" s="20" t="s">
        <v>279</v>
      </c>
      <c r="D269" s="15" t="s">
        <v>280</v>
      </c>
      <c r="E269" s="21">
        <v>0</v>
      </c>
      <c r="F269" s="11">
        <f t="shared" si="9"/>
        <v>2.8090806764043769E-2</v>
      </c>
      <c r="G269" s="15">
        <f t="shared" si="10"/>
        <v>1.6918775998039035</v>
      </c>
      <c r="H269" s="22">
        <v>8585000</v>
      </c>
      <c r="I269" s="22">
        <v>305616000</v>
      </c>
      <c r="J269" s="27">
        <v>3.73</v>
      </c>
      <c r="K269" s="22">
        <v>301892000</v>
      </c>
      <c r="L269" s="24">
        <v>136934132</v>
      </c>
    </row>
    <row r="270" spans="1:12" x14ac:dyDescent="0.25">
      <c r="A270" s="15"/>
      <c r="B270" s="15">
        <v>2016</v>
      </c>
      <c r="C270" s="20" t="s">
        <v>279</v>
      </c>
      <c r="D270" s="15" t="s">
        <v>280</v>
      </c>
      <c r="E270" s="21">
        <v>0</v>
      </c>
      <c r="F270" s="11">
        <f t="shared" si="9"/>
        <v>3.2723184987361674E-2</v>
      </c>
      <c r="G270" s="15">
        <f t="shared" si="10"/>
        <v>1.8330607657832052</v>
      </c>
      <c r="H270" s="22">
        <v>10072000</v>
      </c>
      <c r="I270" s="22">
        <v>307794000</v>
      </c>
      <c r="J270" s="27">
        <v>4.08</v>
      </c>
      <c r="K270" s="22">
        <v>304786000</v>
      </c>
      <c r="L270" s="24">
        <v>136934132</v>
      </c>
    </row>
    <row r="271" spans="1:12" x14ac:dyDescent="0.25">
      <c r="A271" s="15"/>
      <c r="B271" s="15">
        <v>2017</v>
      </c>
      <c r="C271" s="20" t="s">
        <v>279</v>
      </c>
      <c r="D271" s="15" t="s">
        <v>280</v>
      </c>
      <c r="E271" s="21">
        <v>0</v>
      </c>
      <c r="F271" s="11">
        <f t="shared" si="9"/>
        <v>2.907670041524142E-3</v>
      </c>
      <c r="G271" s="15">
        <f t="shared" si="10"/>
        <v>1.9262615031948089</v>
      </c>
      <c r="H271" s="22">
        <v>890000</v>
      </c>
      <c r="I271" s="22">
        <v>306087000</v>
      </c>
      <c r="J271" s="27">
        <v>4.26</v>
      </c>
      <c r="K271" s="22">
        <v>302835000</v>
      </c>
      <c r="L271" s="24">
        <v>136934132</v>
      </c>
    </row>
    <row r="272" spans="1:12" x14ac:dyDescent="0.25">
      <c r="A272" s="15">
        <v>91</v>
      </c>
      <c r="B272" s="15">
        <v>2015</v>
      </c>
      <c r="C272" s="20" t="s">
        <v>281</v>
      </c>
      <c r="D272" s="15" t="s">
        <v>282</v>
      </c>
      <c r="E272" s="21">
        <v>0</v>
      </c>
      <c r="F272" s="11">
        <f t="shared" si="9"/>
        <v>0.13004876158757506</v>
      </c>
      <c r="G272" s="15">
        <f t="shared" si="10"/>
        <v>2.8152241266091682</v>
      </c>
      <c r="H272" s="22">
        <v>31551000</v>
      </c>
      <c r="I272" s="22">
        <v>242609000</v>
      </c>
      <c r="J272" s="27">
        <v>7.4</v>
      </c>
      <c r="K272" s="22">
        <v>226903000</v>
      </c>
      <c r="L272" s="24">
        <v>86322000</v>
      </c>
    </row>
    <row r="273" spans="1:12" x14ac:dyDescent="0.25">
      <c r="A273" s="15"/>
      <c r="B273" s="15">
        <v>2016</v>
      </c>
      <c r="C273" s="20" t="s">
        <v>281</v>
      </c>
      <c r="D273" s="15" t="s">
        <v>282</v>
      </c>
      <c r="E273" s="21">
        <v>0</v>
      </c>
      <c r="F273" s="11">
        <f t="shared" si="9"/>
        <v>8.3110551299847485E-2</v>
      </c>
      <c r="G273" s="15">
        <f t="shared" si="10"/>
        <v>1.9318377171147885</v>
      </c>
      <c r="H273" s="22">
        <v>19399000</v>
      </c>
      <c r="I273" s="22">
        <v>233412000</v>
      </c>
      <c r="J273" s="27">
        <v>4.9000000000000004</v>
      </c>
      <c r="K273" s="22">
        <v>218951000</v>
      </c>
      <c r="L273" s="24">
        <v>86322000</v>
      </c>
    </row>
    <row r="274" spans="1:12" x14ac:dyDescent="0.25">
      <c r="A274" s="15"/>
      <c r="B274" s="15">
        <v>2017</v>
      </c>
      <c r="C274" s="20" t="s">
        <v>281</v>
      </c>
      <c r="D274" s="15" t="s">
        <v>282</v>
      </c>
      <c r="E274" s="21">
        <v>0</v>
      </c>
      <c r="F274" s="11">
        <f t="shared" si="9"/>
        <v>0.26387293793373523</v>
      </c>
      <c r="G274" s="15">
        <f t="shared" si="10"/>
        <v>3.8148797710236684</v>
      </c>
      <c r="H274" s="22">
        <v>70077000</v>
      </c>
      <c r="I274" s="22">
        <v>265571000</v>
      </c>
      <c r="J274" s="27">
        <v>7.39</v>
      </c>
      <c r="K274" s="22">
        <v>243868000</v>
      </c>
      <c r="L274" s="24">
        <v>125890000</v>
      </c>
    </row>
    <row r="275" spans="1:12" x14ac:dyDescent="0.25">
      <c r="A275" s="15">
        <v>92</v>
      </c>
      <c r="B275" s="15">
        <v>2015</v>
      </c>
      <c r="C275" s="20" t="s">
        <v>283</v>
      </c>
      <c r="D275" s="15" t="s">
        <v>284</v>
      </c>
      <c r="E275" s="21">
        <v>1</v>
      </c>
      <c r="F275" s="11">
        <f t="shared" si="9"/>
        <v>-9.8590789259769464E-3</v>
      </c>
      <c r="G275" s="15">
        <f t="shared" si="10"/>
        <v>9.5163118144739975</v>
      </c>
      <c r="H275" s="22">
        <v>-1118503</v>
      </c>
      <c r="I275" s="22">
        <v>113449036</v>
      </c>
      <c r="J275" s="30">
        <v>0.93799999999999994</v>
      </c>
      <c r="K275" s="22">
        <v>112760949</v>
      </c>
      <c r="L275" s="24">
        <v>1143996110</v>
      </c>
    </row>
    <row r="276" spans="1:12" x14ac:dyDescent="0.25">
      <c r="A276" s="15"/>
      <c r="B276" s="15">
        <v>2016</v>
      </c>
      <c r="C276" s="20" t="s">
        <v>283</v>
      </c>
      <c r="D276" s="15" t="s">
        <v>284</v>
      </c>
      <c r="E276" s="21">
        <v>1</v>
      </c>
      <c r="F276" s="11">
        <f t="shared" si="9"/>
        <v>-1.1944481426367431E-2</v>
      </c>
      <c r="G276" s="15">
        <f t="shared" si="10"/>
        <v>0.5011012839889919</v>
      </c>
      <c r="H276" s="22">
        <v>-1421478</v>
      </c>
      <c r="I276" s="22">
        <v>119007092</v>
      </c>
      <c r="J276" s="30">
        <v>0.19500000000000001</v>
      </c>
      <c r="K276" s="22">
        <v>111348073</v>
      </c>
      <c r="L276" s="24">
        <v>286136730</v>
      </c>
    </row>
    <row r="277" spans="1:12" x14ac:dyDescent="0.25">
      <c r="A277" s="15"/>
      <c r="B277" s="15">
        <v>2017</v>
      </c>
      <c r="C277" s="20" t="s">
        <v>283</v>
      </c>
      <c r="D277" s="15" t="s">
        <v>284</v>
      </c>
      <c r="E277" s="21">
        <v>1</v>
      </c>
      <c r="F277" s="11">
        <f t="shared" si="9"/>
        <v>-1.1192497778936888E-3</v>
      </c>
      <c r="G277" s="15">
        <f t="shared" si="10"/>
        <v>0.17935891319749922</v>
      </c>
      <c r="H277" s="22">
        <v>-206821</v>
      </c>
      <c r="I277" s="22">
        <v>184785384</v>
      </c>
      <c r="J277" s="30">
        <v>0.105</v>
      </c>
      <c r="K277" s="22">
        <v>182719344</v>
      </c>
      <c r="L277" s="24">
        <v>312117552</v>
      </c>
    </row>
    <row r="278" spans="1:12" s="82" customFormat="1" x14ac:dyDescent="0.25">
      <c r="A278" s="35">
        <v>93</v>
      </c>
      <c r="B278" s="35">
        <v>2015</v>
      </c>
      <c r="C278" s="71" t="s">
        <v>285</v>
      </c>
      <c r="D278" s="35" t="s">
        <v>286</v>
      </c>
      <c r="E278" s="59">
        <v>0</v>
      </c>
      <c r="F278" s="11">
        <f t="shared" si="9"/>
        <v>1.2367593095349336E-2</v>
      </c>
      <c r="G278" s="35">
        <f t="shared" si="10"/>
        <v>2.2023171480645125</v>
      </c>
      <c r="H278" s="33">
        <v>4897134</v>
      </c>
      <c r="I278" s="33">
        <v>395965000</v>
      </c>
      <c r="J278" s="80">
        <v>0.99</v>
      </c>
      <c r="K278" s="33">
        <v>32714625</v>
      </c>
      <c r="L278" s="81">
        <v>72775737</v>
      </c>
    </row>
    <row r="279" spans="1:12" s="82" customFormat="1" x14ac:dyDescent="0.25">
      <c r="A279" s="35"/>
      <c r="B279" s="35">
        <v>2016</v>
      </c>
      <c r="C279" s="71" t="s">
        <v>285</v>
      </c>
      <c r="D279" s="35" t="s">
        <v>286</v>
      </c>
      <c r="E279" s="59">
        <v>0</v>
      </c>
      <c r="F279" s="11">
        <f t="shared" si="9"/>
        <v>1.0757629669146141E-2</v>
      </c>
      <c r="G279" s="35">
        <f t="shared" si="10"/>
        <v>1.9791127736124596</v>
      </c>
      <c r="H279" s="33">
        <v>4275039</v>
      </c>
      <c r="I279" s="33">
        <v>397396000</v>
      </c>
      <c r="J279" s="80">
        <v>0.88</v>
      </c>
      <c r="K279" s="33">
        <v>32359272</v>
      </c>
      <c r="L279" s="81">
        <v>72775737</v>
      </c>
    </row>
    <row r="280" spans="1:12" s="82" customFormat="1" x14ac:dyDescent="0.25">
      <c r="A280" s="35"/>
      <c r="B280" s="35">
        <v>2017</v>
      </c>
      <c r="C280" s="71" t="s">
        <v>285</v>
      </c>
      <c r="D280" s="35" t="s">
        <v>286</v>
      </c>
      <c r="E280" s="59">
        <v>0</v>
      </c>
      <c r="F280" s="11">
        <f t="shared" si="9"/>
        <v>0.68327725777824522</v>
      </c>
      <c r="G280" s="35">
        <f t="shared" si="10"/>
        <v>0.79656441633507413</v>
      </c>
      <c r="H280" s="33">
        <v>53942525</v>
      </c>
      <c r="I280" s="33">
        <v>78946759</v>
      </c>
      <c r="J280" s="80">
        <v>0.87</v>
      </c>
      <c r="K280" s="33">
        <v>81887917</v>
      </c>
      <c r="L280" s="81">
        <v>74975863</v>
      </c>
    </row>
    <row r="281" spans="1:12" x14ac:dyDescent="0.25">
      <c r="A281" s="15">
        <v>94</v>
      </c>
      <c r="B281" s="15">
        <v>2015</v>
      </c>
      <c r="C281" s="20" t="s">
        <v>287</v>
      </c>
      <c r="D281" s="15" t="s">
        <v>288</v>
      </c>
      <c r="E281" s="21">
        <v>0</v>
      </c>
      <c r="F281" s="11">
        <f t="shared" si="9"/>
        <v>4.4068590704647678E-2</v>
      </c>
      <c r="G281" s="15">
        <f t="shared" si="10"/>
        <v>2.0655583711161363</v>
      </c>
      <c r="H281" s="22">
        <v>28218000</v>
      </c>
      <c r="I281" s="22">
        <v>640320000</v>
      </c>
      <c r="J281" s="30">
        <v>1.72</v>
      </c>
      <c r="K281" s="22">
        <v>264009000</v>
      </c>
      <c r="L281" s="24">
        <v>317050000</v>
      </c>
    </row>
    <row r="282" spans="1:12" x14ac:dyDescent="0.25">
      <c r="A282" s="15"/>
      <c r="B282" s="15">
        <v>2016</v>
      </c>
      <c r="C282" s="20" t="s">
        <v>287</v>
      </c>
      <c r="D282" s="15" t="s">
        <v>288</v>
      </c>
      <c r="E282" s="21">
        <v>0</v>
      </c>
      <c r="F282" s="11">
        <f t="shared" si="9"/>
        <v>5.7235150222668257E-3</v>
      </c>
      <c r="G282" s="15">
        <f t="shared" si="10"/>
        <v>1.3094684002764032</v>
      </c>
      <c r="H282" s="22">
        <v>3650000</v>
      </c>
      <c r="I282" s="22">
        <v>637720000</v>
      </c>
      <c r="J282" s="30">
        <v>1.04</v>
      </c>
      <c r="K282" s="22">
        <v>251806000</v>
      </c>
      <c r="L282" s="24">
        <v>317050000</v>
      </c>
    </row>
    <row r="283" spans="1:12" x14ac:dyDescent="0.25">
      <c r="A283" s="15"/>
      <c r="B283" s="15">
        <v>2017</v>
      </c>
      <c r="C283" s="20" t="s">
        <v>287</v>
      </c>
      <c r="D283" s="15" t="s">
        <v>288</v>
      </c>
      <c r="E283" s="21">
        <v>0</v>
      </c>
      <c r="F283" s="11">
        <f t="shared" si="9"/>
        <v>-4.3995291302664954E-2</v>
      </c>
      <c r="G283" s="15">
        <f t="shared" si="10"/>
        <v>1.0480406169833369</v>
      </c>
      <c r="H283" s="22">
        <v>-27507000</v>
      </c>
      <c r="I283" s="22">
        <v>625226000</v>
      </c>
      <c r="J283" s="30">
        <v>0.71</v>
      </c>
      <c r="K283" s="22">
        <v>214787000</v>
      </c>
      <c r="L283" s="24">
        <v>317050000</v>
      </c>
    </row>
    <row r="284" spans="1:12" x14ac:dyDescent="0.25">
      <c r="A284" s="15">
        <v>95</v>
      </c>
      <c r="B284" s="15">
        <v>2015</v>
      </c>
      <c r="C284" s="20" t="s">
        <v>289</v>
      </c>
      <c r="D284" s="15" t="s">
        <v>290</v>
      </c>
      <c r="E284" s="21">
        <v>0</v>
      </c>
      <c r="F284" s="11">
        <f t="shared" si="9"/>
        <v>0.24346485195399614</v>
      </c>
      <c r="G284" s="15">
        <f t="shared" si="10"/>
        <v>4.1596843393827028</v>
      </c>
      <c r="H284" s="22">
        <v>11167938</v>
      </c>
      <c r="I284" s="22">
        <v>45870843</v>
      </c>
      <c r="J284" s="27">
        <v>2.38</v>
      </c>
      <c r="K284" s="22">
        <v>45772704</v>
      </c>
      <c r="L284" s="24">
        <v>80000000</v>
      </c>
    </row>
    <row r="285" spans="1:12" x14ac:dyDescent="0.25">
      <c r="A285" s="15"/>
      <c r="B285" s="15">
        <v>2016</v>
      </c>
      <c r="C285" s="20" t="s">
        <v>289</v>
      </c>
      <c r="D285" s="15" t="s">
        <v>290</v>
      </c>
      <c r="E285" s="21">
        <v>0</v>
      </c>
      <c r="F285" s="11">
        <f t="shared" si="9"/>
        <v>0.31985507025056814</v>
      </c>
      <c r="G285" s="15">
        <f t="shared" si="10"/>
        <v>3.632512737266699</v>
      </c>
      <c r="H285" s="22">
        <v>29763059</v>
      </c>
      <c r="I285" s="22">
        <v>93051703</v>
      </c>
      <c r="J285" s="27">
        <v>2.5499999999999998</v>
      </c>
      <c r="K285" s="22">
        <v>92663130</v>
      </c>
      <c r="L285" s="24">
        <v>132000000</v>
      </c>
    </row>
    <row r="286" spans="1:12" x14ac:dyDescent="0.25">
      <c r="A286" s="15"/>
      <c r="B286" s="15">
        <v>2017</v>
      </c>
      <c r="C286" s="20" t="s">
        <v>289</v>
      </c>
      <c r="D286" s="15" t="s">
        <v>290</v>
      </c>
      <c r="E286" s="21">
        <v>0</v>
      </c>
      <c r="F286" s="11">
        <f t="shared" si="9"/>
        <v>8.3871356814388204E-2</v>
      </c>
      <c r="G286" s="15">
        <f t="shared" si="10"/>
        <v>2.8327435110073873</v>
      </c>
      <c r="H286" s="22">
        <v>11309642</v>
      </c>
      <c r="I286" s="22">
        <v>134845106</v>
      </c>
      <c r="J286" s="27">
        <v>2.63</v>
      </c>
      <c r="K286" s="22">
        <v>134807828</v>
      </c>
      <c r="L286" s="24">
        <v>145200000</v>
      </c>
    </row>
    <row r="287" spans="1:12" x14ac:dyDescent="0.25">
      <c r="A287" s="15">
        <v>96</v>
      </c>
      <c r="B287" s="15">
        <v>2015</v>
      </c>
      <c r="C287" s="25" t="s">
        <v>291</v>
      </c>
      <c r="D287" s="26" t="s">
        <v>292</v>
      </c>
      <c r="E287" s="21">
        <v>0</v>
      </c>
      <c r="F287" s="11">
        <f t="shared" si="9"/>
        <v>-5.0721567310934544E-2</v>
      </c>
      <c r="G287" s="15">
        <f t="shared" si="10"/>
        <v>1.3976882709357326</v>
      </c>
      <c r="H287" s="22">
        <v>-2192570</v>
      </c>
      <c r="I287" s="22">
        <v>43227568</v>
      </c>
      <c r="J287" s="30">
        <v>0.81</v>
      </c>
      <c r="K287" s="22">
        <v>42643146</v>
      </c>
      <c r="L287" s="24">
        <v>73582500</v>
      </c>
    </row>
    <row r="288" spans="1:12" x14ac:dyDescent="0.25">
      <c r="A288" s="15"/>
      <c r="B288" s="15">
        <v>2016</v>
      </c>
      <c r="C288" s="25" t="s">
        <v>291</v>
      </c>
      <c r="D288" s="26" t="s">
        <v>292</v>
      </c>
      <c r="E288" s="21">
        <v>0</v>
      </c>
      <c r="F288" s="11">
        <f t="shared" si="9"/>
        <v>8.6228312601497187E-2</v>
      </c>
      <c r="G288" s="15">
        <f t="shared" si="10"/>
        <v>0.92829126180667387</v>
      </c>
      <c r="H288" s="22">
        <v>4124153</v>
      </c>
      <c r="I288" s="22">
        <v>47828293</v>
      </c>
      <c r="J288" s="30">
        <v>0.59</v>
      </c>
      <c r="K288" s="22">
        <v>46767299</v>
      </c>
      <c r="L288" s="24">
        <v>73582500</v>
      </c>
    </row>
    <row r="289" spans="1:12" x14ac:dyDescent="0.25">
      <c r="A289" s="15"/>
      <c r="B289" s="15">
        <v>2017</v>
      </c>
      <c r="C289" s="25" t="s">
        <v>291</v>
      </c>
      <c r="D289" s="26" t="s">
        <v>292</v>
      </c>
      <c r="E289" s="21">
        <v>0</v>
      </c>
      <c r="F289" s="11">
        <f t="shared" si="9"/>
        <v>-1.7627108789359497E-2</v>
      </c>
      <c r="G289" s="15">
        <f t="shared" si="10"/>
        <v>0.80984735915501926</v>
      </c>
      <c r="H289" s="22">
        <v>-977418</v>
      </c>
      <c r="I289" s="22">
        <v>55449706</v>
      </c>
      <c r="J289" s="30">
        <v>0.5</v>
      </c>
      <c r="K289" s="22">
        <v>53023881</v>
      </c>
      <c r="L289" s="24">
        <v>85882500</v>
      </c>
    </row>
    <row r="290" spans="1:12" x14ac:dyDescent="0.25">
      <c r="A290" s="15">
        <v>97</v>
      </c>
      <c r="B290" s="15">
        <v>2015</v>
      </c>
      <c r="C290" s="20" t="s">
        <v>293</v>
      </c>
      <c r="D290" s="15" t="s">
        <v>294</v>
      </c>
      <c r="E290" s="21">
        <v>0</v>
      </c>
      <c r="F290" s="11">
        <f t="shared" si="9"/>
        <v>2.5751352999466424E-2</v>
      </c>
      <c r="G290" s="15">
        <f t="shared" si="10"/>
        <v>1.117080462835975</v>
      </c>
      <c r="H290" s="22">
        <v>42229000</v>
      </c>
      <c r="I290" s="22">
        <v>1639875000</v>
      </c>
      <c r="J290" s="27">
        <v>4.88</v>
      </c>
      <c r="K290" s="22">
        <v>1004762000</v>
      </c>
      <c r="L290" s="24">
        <v>230000000</v>
      </c>
    </row>
    <row r="291" spans="1:12" x14ac:dyDescent="0.25">
      <c r="A291" s="15"/>
      <c r="B291" s="15">
        <v>2016</v>
      </c>
      <c r="C291" s="20" t="s">
        <v>293</v>
      </c>
      <c r="D291" s="15" t="s">
        <v>294</v>
      </c>
      <c r="E291" s="21">
        <v>0</v>
      </c>
      <c r="F291" s="11">
        <f t="shared" si="9"/>
        <v>2.193326732119083E-2</v>
      </c>
      <c r="G291" s="15">
        <f t="shared" si="10"/>
        <v>1.2400797642480417</v>
      </c>
      <c r="H291" s="22">
        <v>49374000</v>
      </c>
      <c r="I291" s="22">
        <v>2251101000</v>
      </c>
      <c r="J291" s="27">
        <v>6.7</v>
      </c>
      <c r="K291" s="22">
        <v>1242662000</v>
      </c>
      <c r="L291" s="24">
        <v>230000000</v>
      </c>
    </row>
    <row r="292" spans="1:12" x14ac:dyDescent="0.25">
      <c r="A292" s="15"/>
      <c r="B292" s="15">
        <v>2017</v>
      </c>
      <c r="C292" s="20" t="s">
        <v>293</v>
      </c>
      <c r="D292" s="15" t="s">
        <v>294</v>
      </c>
      <c r="E292" s="21">
        <v>0</v>
      </c>
      <c r="F292" s="11">
        <f t="shared" si="9"/>
        <v>2.6455229656112272E-2</v>
      </c>
      <c r="G292" s="15">
        <f t="shared" si="10"/>
        <v>2.6109261790158862</v>
      </c>
      <c r="H292" s="22">
        <v>68196000</v>
      </c>
      <c r="I292" s="22">
        <v>2577789000</v>
      </c>
      <c r="J292" s="27">
        <v>8.66</v>
      </c>
      <c r="K292" s="22">
        <v>1603880000</v>
      </c>
      <c r="L292" s="24">
        <v>483558000</v>
      </c>
    </row>
    <row r="293" spans="1:12" x14ac:dyDescent="0.25">
      <c r="A293" s="15">
        <v>98</v>
      </c>
      <c r="B293" s="15">
        <v>2015</v>
      </c>
      <c r="C293" s="20" t="s">
        <v>295</v>
      </c>
      <c r="D293" s="15" t="s">
        <v>296</v>
      </c>
      <c r="E293" s="21">
        <v>1</v>
      </c>
      <c r="F293" s="11">
        <f t="shared" si="9"/>
        <v>-9.5749025916266346E-3</v>
      </c>
      <c r="G293" s="15">
        <f t="shared" si="10"/>
        <v>0.65795064819664328</v>
      </c>
      <c r="H293" s="22">
        <v>-434935</v>
      </c>
      <c r="I293" s="22">
        <v>45424483</v>
      </c>
      <c r="J293" s="30">
        <v>0.34</v>
      </c>
      <c r="K293" s="22">
        <v>45233727</v>
      </c>
      <c r="L293" s="24">
        <v>87534000</v>
      </c>
    </row>
    <row r="294" spans="1:12" x14ac:dyDescent="0.25">
      <c r="A294" s="15"/>
      <c r="B294" s="15">
        <v>2016</v>
      </c>
      <c r="C294" s="20" t="s">
        <v>295</v>
      </c>
      <c r="D294" s="15" t="s">
        <v>296</v>
      </c>
      <c r="E294" s="21">
        <v>1</v>
      </c>
      <c r="F294" s="11">
        <f t="shared" si="9"/>
        <v>-1.626275265296441E-2</v>
      </c>
      <c r="G294" s="15">
        <f t="shared" si="10"/>
        <v>0.51137347175573622</v>
      </c>
      <c r="H294" s="22">
        <v>-728407</v>
      </c>
      <c r="I294" s="22">
        <v>44789896</v>
      </c>
      <c r="J294" s="27">
        <v>0.26</v>
      </c>
      <c r="K294" s="22">
        <v>44505320</v>
      </c>
      <c r="L294" s="24">
        <v>87534000</v>
      </c>
    </row>
    <row r="295" spans="1:12" x14ac:dyDescent="0.25">
      <c r="A295" s="15"/>
      <c r="B295" s="15">
        <v>2017</v>
      </c>
      <c r="C295" s="20" t="s">
        <v>295</v>
      </c>
      <c r="D295" s="15" t="s">
        <v>296</v>
      </c>
      <c r="E295" s="21">
        <v>1</v>
      </c>
      <c r="F295" s="11">
        <f t="shared" si="9"/>
        <v>-3.3640518852121E-2</v>
      </c>
      <c r="G295" s="15">
        <f t="shared" si="10"/>
        <v>0.55920604141426022</v>
      </c>
      <c r="H295" s="22">
        <v>-1458843</v>
      </c>
      <c r="I295" s="22">
        <v>43365651</v>
      </c>
      <c r="J295" s="27">
        <v>0.27500000000000002</v>
      </c>
      <c r="K295" s="22">
        <v>43046477</v>
      </c>
      <c r="L295" s="24">
        <v>87534000</v>
      </c>
    </row>
    <row r="296" spans="1:12" x14ac:dyDescent="0.25">
      <c r="A296" s="15">
        <v>99</v>
      </c>
      <c r="B296" s="15">
        <v>2015</v>
      </c>
      <c r="C296" s="25" t="s">
        <v>297</v>
      </c>
      <c r="D296" s="26" t="s">
        <v>298</v>
      </c>
      <c r="E296" s="21">
        <v>0</v>
      </c>
      <c r="F296" s="11">
        <f t="shared" si="9"/>
        <v>2.3201035151229923E-2</v>
      </c>
      <c r="G296" s="15">
        <f t="shared" si="10"/>
        <v>0.92808322551314781</v>
      </c>
      <c r="H296" s="22">
        <v>817364</v>
      </c>
      <c r="I296" s="22">
        <v>35229635</v>
      </c>
      <c r="J296" s="27">
        <v>0.12</v>
      </c>
      <c r="K296" s="22">
        <v>31419596</v>
      </c>
      <c r="L296" s="24">
        <v>243000000</v>
      </c>
    </row>
    <row r="297" spans="1:12" x14ac:dyDescent="0.25">
      <c r="A297" s="15"/>
      <c r="B297" s="15">
        <v>2016</v>
      </c>
      <c r="C297" s="25" t="s">
        <v>297</v>
      </c>
      <c r="D297" s="26" t="s">
        <v>298</v>
      </c>
      <c r="E297" s="21">
        <v>0</v>
      </c>
      <c r="F297" s="11">
        <f t="shared" si="9"/>
        <v>2.9427781580704276E-2</v>
      </c>
      <c r="G297" s="15">
        <f t="shared" si="10"/>
        <v>1.0790710739583325</v>
      </c>
      <c r="H297" s="22">
        <v>1079521</v>
      </c>
      <c r="I297" s="22">
        <v>36683737</v>
      </c>
      <c r="J297" s="27">
        <v>0.14000000000000001</v>
      </c>
      <c r="K297" s="22">
        <v>31527117</v>
      </c>
      <c r="L297" s="24">
        <v>243000000</v>
      </c>
    </row>
    <row r="298" spans="1:12" x14ac:dyDescent="0.25">
      <c r="A298" s="15"/>
      <c r="B298" s="15">
        <v>2017</v>
      </c>
      <c r="C298" s="25" t="s">
        <v>297</v>
      </c>
      <c r="D298" s="26" t="s">
        <v>298</v>
      </c>
      <c r="E298" s="21">
        <v>0</v>
      </c>
      <c r="F298" s="11">
        <f t="shared" si="9"/>
        <v>-7.2308753305503634E-3</v>
      </c>
      <c r="G298" s="15">
        <f t="shared" si="10"/>
        <v>3.1084078338529149</v>
      </c>
      <c r="H298" s="22">
        <v>-257089</v>
      </c>
      <c r="I298" s="22">
        <v>35554340</v>
      </c>
      <c r="J298" s="27">
        <v>0.4</v>
      </c>
      <c r="K298" s="22">
        <v>31270028</v>
      </c>
      <c r="L298" s="24">
        <v>243000000</v>
      </c>
    </row>
    <row r="299" spans="1:12" x14ac:dyDescent="0.25">
      <c r="A299" s="15">
        <v>100</v>
      </c>
      <c r="B299" s="15">
        <v>2015</v>
      </c>
      <c r="C299" s="20" t="s">
        <v>299</v>
      </c>
      <c r="D299" s="15" t="s">
        <v>300</v>
      </c>
      <c r="E299" s="21">
        <v>0</v>
      </c>
      <c r="F299" s="11">
        <f t="shared" si="9"/>
        <v>5.1144746011868684E-3</v>
      </c>
      <c r="G299" s="15">
        <f t="shared" si="10"/>
        <v>0.9340594876324948</v>
      </c>
      <c r="H299" s="22">
        <v>489833</v>
      </c>
      <c r="I299" s="22">
        <v>95773865</v>
      </c>
      <c r="J299" s="27">
        <v>0.16</v>
      </c>
      <c r="K299" s="22">
        <v>86587107</v>
      </c>
      <c r="L299" s="24">
        <v>505484430</v>
      </c>
    </row>
    <row r="300" spans="1:12" x14ac:dyDescent="0.25">
      <c r="A300" s="15"/>
      <c r="B300" s="15">
        <v>2016</v>
      </c>
      <c r="C300" s="20" t="s">
        <v>299</v>
      </c>
      <c r="D300" s="15" t="s">
        <v>300</v>
      </c>
      <c r="E300" s="21">
        <v>0</v>
      </c>
      <c r="F300" s="11">
        <f t="shared" si="9"/>
        <v>1.1776434690407735E-2</v>
      </c>
      <c r="G300" s="15">
        <f t="shared" si="10"/>
        <v>0.81783423075549888</v>
      </c>
      <c r="H300" s="22">
        <v>1156040</v>
      </c>
      <c r="I300" s="22">
        <v>98165534</v>
      </c>
      <c r="J300" s="27">
        <v>0.14000000000000001</v>
      </c>
      <c r="K300" s="22">
        <v>95089955</v>
      </c>
      <c r="L300" s="24">
        <v>555484430</v>
      </c>
    </row>
    <row r="301" spans="1:12" x14ac:dyDescent="0.25">
      <c r="A301" s="15"/>
      <c r="B301" s="15">
        <v>2017</v>
      </c>
      <c r="C301" s="20" t="s">
        <v>299</v>
      </c>
      <c r="D301" s="15" t="s">
        <v>300</v>
      </c>
      <c r="E301" s="21">
        <v>0</v>
      </c>
      <c r="F301" s="11">
        <f t="shared" si="9"/>
        <v>1.2233922804878136E-2</v>
      </c>
      <c r="G301" s="15">
        <f t="shared" si="10"/>
        <v>1.1895363270822117</v>
      </c>
      <c r="H301" s="22">
        <v>1198249</v>
      </c>
      <c r="I301" s="22">
        <v>97944790</v>
      </c>
      <c r="J301" s="27">
        <v>0.2</v>
      </c>
      <c r="K301" s="22">
        <v>94235782</v>
      </c>
      <c r="L301" s="24">
        <v>560484430</v>
      </c>
    </row>
    <row r="302" spans="1:12" x14ac:dyDescent="0.25">
      <c r="A302" s="15">
        <v>101</v>
      </c>
      <c r="B302" s="15">
        <v>2015</v>
      </c>
      <c r="C302" s="20" t="s">
        <v>301</v>
      </c>
      <c r="D302" s="15" t="s">
        <v>302</v>
      </c>
      <c r="E302" s="21">
        <v>0</v>
      </c>
      <c r="F302" s="11">
        <f t="shared" si="9"/>
        <v>1.288985268627901E-2</v>
      </c>
      <c r="G302" s="15">
        <f t="shared" si="10"/>
        <v>1.0145225111505218</v>
      </c>
      <c r="H302" s="22">
        <v>4114469</v>
      </c>
      <c r="I302" s="22">
        <v>319202174</v>
      </c>
      <c r="J302" s="30">
        <v>1.06</v>
      </c>
      <c r="K302" s="22">
        <v>198096783</v>
      </c>
      <c r="L302" s="24">
        <v>189597779</v>
      </c>
    </row>
    <row r="303" spans="1:12" x14ac:dyDescent="0.25">
      <c r="A303" s="15"/>
      <c r="B303" s="15">
        <v>2016</v>
      </c>
      <c r="C303" s="20" t="s">
        <v>301</v>
      </c>
      <c r="D303" s="15" t="s">
        <v>302</v>
      </c>
      <c r="E303" s="21">
        <v>0</v>
      </c>
      <c r="F303" s="11">
        <f t="shared" si="9"/>
        <v>4.637666526715066E-3</v>
      </c>
      <c r="G303" s="15">
        <f t="shared" si="10"/>
        <v>0.82415269459147344</v>
      </c>
      <c r="H303" s="22">
        <v>1648631</v>
      </c>
      <c r="I303" s="22">
        <v>355487181</v>
      </c>
      <c r="J303" s="30">
        <v>0.83499999999999996</v>
      </c>
      <c r="K303" s="22">
        <v>238373741</v>
      </c>
      <c r="L303" s="24">
        <v>235277079</v>
      </c>
    </row>
    <row r="304" spans="1:12" x14ac:dyDescent="0.25">
      <c r="A304" s="15"/>
      <c r="B304" s="15">
        <v>2017</v>
      </c>
      <c r="C304" s="20" t="s">
        <v>301</v>
      </c>
      <c r="D304" s="15" t="s">
        <v>302</v>
      </c>
      <c r="E304" s="21">
        <v>0</v>
      </c>
      <c r="F304" s="11">
        <f t="shared" si="9"/>
        <v>1.1594085986790302E-3</v>
      </c>
      <c r="G304" s="15">
        <f t="shared" si="10"/>
        <v>0.88594806765387857</v>
      </c>
      <c r="H304" s="22">
        <v>560581</v>
      </c>
      <c r="I304" s="22">
        <v>483505988</v>
      </c>
      <c r="J304" s="30">
        <v>0.89500000000000002</v>
      </c>
      <c r="K304" s="22">
        <v>356662242</v>
      </c>
      <c r="L304" s="24">
        <v>353054999</v>
      </c>
    </row>
    <row r="305" spans="1:12" x14ac:dyDescent="0.25">
      <c r="A305" s="15">
        <v>102</v>
      </c>
      <c r="B305" s="15">
        <v>2015</v>
      </c>
      <c r="C305" s="20" t="s">
        <v>303</v>
      </c>
      <c r="D305" s="15" t="s">
        <v>304</v>
      </c>
      <c r="E305" s="21">
        <v>1</v>
      </c>
      <c r="F305" s="11">
        <f t="shared" si="9"/>
        <v>3.7690420338595473E-2</v>
      </c>
      <c r="G305" s="15">
        <f t="shared" si="10"/>
        <v>7.0318697350761794E-2</v>
      </c>
      <c r="H305" s="22">
        <v>15665637</v>
      </c>
      <c r="I305" s="22">
        <v>415639753</v>
      </c>
      <c r="J305" s="27">
        <v>0.26</v>
      </c>
      <c r="K305" s="22">
        <v>3697451884</v>
      </c>
      <c r="L305" s="24">
        <v>1000000000</v>
      </c>
    </row>
    <row r="306" spans="1:12" x14ac:dyDescent="0.25">
      <c r="A306" s="15"/>
      <c r="B306" s="15">
        <v>2016</v>
      </c>
      <c r="C306" s="20" t="s">
        <v>303</v>
      </c>
      <c r="D306" s="15" t="s">
        <v>304</v>
      </c>
      <c r="E306" s="21">
        <v>1</v>
      </c>
      <c r="F306" s="11">
        <f t="shared" si="9"/>
        <v>-3.0953393569865444E-3</v>
      </c>
      <c r="G306" s="15">
        <f t="shared" si="10"/>
        <v>0.43425027214328848</v>
      </c>
      <c r="H306" s="22">
        <v>-1294062</v>
      </c>
      <c r="I306" s="22">
        <v>418067892</v>
      </c>
      <c r="J306" s="27">
        <v>0.16</v>
      </c>
      <c r="K306" s="22">
        <v>368451122</v>
      </c>
      <c r="L306" s="24">
        <v>1000000000</v>
      </c>
    </row>
    <row r="307" spans="1:12" x14ac:dyDescent="0.25">
      <c r="A307" s="15"/>
      <c r="B307" s="15">
        <v>2017</v>
      </c>
      <c r="C307" s="20" t="s">
        <v>303</v>
      </c>
      <c r="D307" s="15" t="s">
        <v>304</v>
      </c>
      <c r="E307" s="21">
        <v>1</v>
      </c>
      <c r="F307" s="11">
        <f t="shared" si="9"/>
        <v>-2.8740882331132365E-3</v>
      </c>
      <c r="G307" s="15">
        <f t="shared" si="10"/>
        <v>0.17704058586248886</v>
      </c>
      <c r="H307" s="22">
        <v>-1303670</v>
      </c>
      <c r="I307" s="22">
        <v>453594286</v>
      </c>
      <c r="J307" s="27">
        <v>0.13</v>
      </c>
      <c r="K307" s="22">
        <v>367147452</v>
      </c>
      <c r="L307" s="24">
        <v>500000000</v>
      </c>
    </row>
    <row r="308" spans="1:12" x14ac:dyDescent="0.25">
      <c r="A308" s="15">
        <v>103</v>
      </c>
      <c r="B308" s="15">
        <v>2015</v>
      </c>
      <c r="C308" s="20" t="s">
        <v>306</v>
      </c>
      <c r="D308" s="15" t="s">
        <v>305</v>
      </c>
      <c r="E308" s="21">
        <v>0</v>
      </c>
      <c r="F308" s="11">
        <f t="shared" si="9"/>
        <v>1.7998226198838823E-2</v>
      </c>
      <c r="G308" s="15">
        <f t="shared" si="10"/>
        <v>1.0615869749139186</v>
      </c>
      <c r="H308" s="22">
        <v>1719419</v>
      </c>
      <c r="I308" s="22">
        <v>95532692</v>
      </c>
      <c r="J308" s="27">
        <v>0.54</v>
      </c>
      <c r="K308" s="22">
        <v>95376076</v>
      </c>
      <c r="L308" s="24">
        <v>187500000</v>
      </c>
    </row>
    <row r="309" spans="1:12" x14ac:dyDescent="0.25">
      <c r="A309" s="15"/>
      <c r="B309" s="15">
        <v>2016</v>
      </c>
      <c r="C309" s="20" t="s">
        <v>306</v>
      </c>
      <c r="D309" s="15" t="s">
        <v>305</v>
      </c>
      <c r="E309" s="21">
        <v>0</v>
      </c>
      <c r="F309" s="11">
        <f t="shared" si="9"/>
        <v>2.2268686580133618E-2</v>
      </c>
      <c r="G309" s="15">
        <f t="shared" si="10"/>
        <v>0.80708144546265903</v>
      </c>
      <c r="H309" s="22">
        <v>2124534</v>
      </c>
      <c r="I309" s="22">
        <v>95404549</v>
      </c>
      <c r="J309" s="27">
        <v>0.41</v>
      </c>
      <c r="K309" s="22">
        <v>95250610</v>
      </c>
      <c r="L309" s="24">
        <v>187500000</v>
      </c>
    </row>
    <row r="310" spans="1:12" x14ac:dyDescent="0.25">
      <c r="A310" s="15"/>
      <c r="B310" s="15">
        <v>2017</v>
      </c>
      <c r="C310" s="20" t="s">
        <v>306</v>
      </c>
      <c r="D310" s="15" t="s">
        <v>305</v>
      </c>
      <c r="E310" s="21">
        <v>0</v>
      </c>
      <c r="F310" s="11">
        <f t="shared" si="9"/>
        <v>2.1628933312806936E-2</v>
      </c>
      <c r="G310" s="15">
        <f t="shared" si="10"/>
        <v>2.1302275310227401</v>
      </c>
      <c r="H310" s="22">
        <v>2059658</v>
      </c>
      <c r="I310" s="22">
        <v>95226980</v>
      </c>
      <c r="J310" s="27">
        <v>1.08</v>
      </c>
      <c r="K310" s="22">
        <v>95060268</v>
      </c>
      <c r="L310" s="24">
        <v>187500000</v>
      </c>
    </row>
    <row r="311" spans="1:12" x14ac:dyDescent="0.25">
      <c r="A311" s="15">
        <v>104</v>
      </c>
      <c r="B311" s="15">
        <v>2015</v>
      </c>
      <c r="C311" s="20" t="s">
        <v>307</v>
      </c>
      <c r="D311" s="15" t="s">
        <v>308</v>
      </c>
      <c r="E311" s="21">
        <v>0</v>
      </c>
      <c r="F311" s="11">
        <f t="shared" si="9"/>
        <v>-1.5568016596333203</v>
      </c>
      <c r="G311" s="15">
        <f t="shared" si="10"/>
        <v>0.15499707676372423</v>
      </c>
      <c r="H311" s="22">
        <v>-702404000</v>
      </c>
      <c r="I311" s="22">
        <v>451184000</v>
      </c>
      <c r="J311" s="27">
        <v>0.06</v>
      </c>
      <c r="K311" s="22">
        <v>434450000</v>
      </c>
      <c r="L311" s="24">
        <v>1122308000</v>
      </c>
    </row>
    <row r="312" spans="1:12" x14ac:dyDescent="0.25">
      <c r="A312" s="15"/>
      <c r="B312" s="15">
        <v>2016</v>
      </c>
      <c r="C312" s="20" t="s">
        <v>307</v>
      </c>
      <c r="D312" s="15" t="s">
        <v>308</v>
      </c>
      <c r="E312" s="21">
        <v>0</v>
      </c>
      <c r="F312" s="11">
        <f t="shared" si="9"/>
        <v>2.3334511626302949E-2</v>
      </c>
      <c r="G312" s="15">
        <f t="shared" si="10"/>
        <v>7.561431561548343E-2</v>
      </c>
      <c r="H312" s="22">
        <v>10826000</v>
      </c>
      <c r="I312" s="22">
        <v>463948000</v>
      </c>
      <c r="J312" s="27">
        <v>0.03</v>
      </c>
      <c r="K312" s="22">
        <v>445276000</v>
      </c>
      <c r="L312" s="24">
        <v>1122308000</v>
      </c>
    </row>
    <row r="313" spans="1:12" x14ac:dyDescent="0.25">
      <c r="A313" s="15"/>
      <c r="B313" s="15">
        <v>2017</v>
      </c>
      <c r="C313" s="20" t="s">
        <v>307</v>
      </c>
      <c r="D313" s="15" t="s">
        <v>308</v>
      </c>
      <c r="E313" s="21">
        <v>0</v>
      </c>
      <c r="F313" s="11">
        <f t="shared" si="9"/>
        <v>7.6030647941476848E-2</v>
      </c>
      <c r="G313" s="15">
        <f t="shared" si="10"/>
        <v>1.0614231359625192</v>
      </c>
      <c r="H313" s="22">
        <v>32905000</v>
      </c>
      <c r="I313" s="22">
        <v>432786000</v>
      </c>
      <c r="J313" s="27">
        <v>0.39</v>
      </c>
      <c r="K313" s="22">
        <v>412371000</v>
      </c>
      <c r="L313" s="24">
        <v>1122308000</v>
      </c>
    </row>
    <row r="314" spans="1:12" x14ac:dyDescent="0.25">
      <c r="A314" s="15">
        <v>105</v>
      </c>
      <c r="B314" s="15">
        <v>2015</v>
      </c>
      <c r="C314" s="20" t="s">
        <v>309</v>
      </c>
      <c r="D314" s="15" t="s">
        <v>310</v>
      </c>
      <c r="E314" s="21">
        <v>0</v>
      </c>
      <c r="F314" s="11">
        <f t="shared" si="9"/>
        <v>2.3942697476008312E-2</v>
      </c>
      <c r="G314" s="15">
        <f t="shared" si="10"/>
        <v>0.55292916760799016</v>
      </c>
      <c r="H314" s="22">
        <v>1043869</v>
      </c>
      <c r="I314" s="22">
        <v>43598638</v>
      </c>
      <c r="J314" s="27">
        <v>0.6</v>
      </c>
      <c r="K314" s="22">
        <v>43405198</v>
      </c>
      <c r="L314" s="24">
        <v>40000000</v>
      </c>
    </row>
    <row r="315" spans="1:12" x14ac:dyDescent="0.25">
      <c r="A315" s="15"/>
      <c r="B315" s="15">
        <v>2016</v>
      </c>
      <c r="C315" s="20" t="s">
        <v>309</v>
      </c>
      <c r="D315" s="15" t="s">
        <v>310</v>
      </c>
      <c r="E315" s="21">
        <v>0</v>
      </c>
      <c r="F315" s="11">
        <f t="shared" si="9"/>
        <v>-7.7962346232230617E-3</v>
      </c>
      <c r="G315" s="15">
        <f t="shared" si="10"/>
        <v>0.62236434216448988</v>
      </c>
      <c r="H315" s="22">
        <v>-343605</v>
      </c>
      <c r="I315" s="22">
        <v>44073199</v>
      </c>
      <c r="J315" s="27">
        <v>0.67</v>
      </c>
      <c r="K315" s="22">
        <v>43061593</v>
      </c>
      <c r="L315" s="24">
        <v>40000000</v>
      </c>
    </row>
    <row r="316" spans="1:12" x14ac:dyDescent="0.25">
      <c r="A316" s="15"/>
      <c r="B316" s="15">
        <v>2017</v>
      </c>
      <c r="C316" s="20" t="s">
        <v>309</v>
      </c>
      <c r="D316" s="15" t="s">
        <v>310</v>
      </c>
      <c r="E316" s="21">
        <v>0</v>
      </c>
      <c r="F316" s="11">
        <f t="shared" si="9"/>
        <v>7.9187441365503302E-3</v>
      </c>
      <c r="G316" s="15">
        <f t="shared" si="10"/>
        <v>0.59898058572606683</v>
      </c>
      <c r="H316" s="22">
        <v>345490</v>
      </c>
      <c r="I316" s="22">
        <v>43629393</v>
      </c>
      <c r="J316" s="27">
        <v>0.65</v>
      </c>
      <c r="K316" s="22">
        <v>43407083</v>
      </c>
      <c r="L316" s="24">
        <v>40000000</v>
      </c>
    </row>
    <row r="317" spans="1:12" x14ac:dyDescent="0.25">
      <c r="A317" s="15">
        <v>106</v>
      </c>
      <c r="B317" s="15">
        <v>2015</v>
      </c>
      <c r="C317" s="20" t="s">
        <v>311</v>
      </c>
      <c r="D317" s="15" t="s">
        <v>312</v>
      </c>
      <c r="E317" s="21">
        <v>0</v>
      </c>
      <c r="F317" s="11">
        <f t="shared" si="9"/>
        <v>6.6537711517896461E-2</v>
      </c>
      <c r="G317" s="15">
        <f t="shared" si="10"/>
        <v>0.52522179974651451</v>
      </c>
      <c r="H317" s="22">
        <v>4231000</v>
      </c>
      <c r="I317" s="22">
        <v>63588000</v>
      </c>
      <c r="J317" s="30">
        <v>0.74</v>
      </c>
      <c r="K317" s="22">
        <v>63120000</v>
      </c>
      <c r="L317" s="24">
        <v>44800000</v>
      </c>
    </row>
    <row r="318" spans="1:12" x14ac:dyDescent="0.25">
      <c r="A318" s="15"/>
      <c r="B318" s="15">
        <v>2016</v>
      </c>
      <c r="C318" s="20" t="s">
        <v>311</v>
      </c>
      <c r="D318" s="15" t="s">
        <v>312</v>
      </c>
      <c r="E318" s="21">
        <v>0</v>
      </c>
      <c r="F318" s="11">
        <f t="shared" si="9"/>
        <v>6.7936934917432565E-2</v>
      </c>
      <c r="G318" s="15">
        <f t="shared" si="10"/>
        <v>0.4237519705727798</v>
      </c>
      <c r="H318" s="22">
        <v>4546000</v>
      </c>
      <c r="I318" s="22">
        <v>66915000</v>
      </c>
      <c r="J318" s="30">
        <v>0.63</v>
      </c>
      <c r="K318" s="22">
        <v>66605000</v>
      </c>
      <c r="L318" s="24">
        <v>44800000</v>
      </c>
    </row>
    <row r="319" spans="1:12" x14ac:dyDescent="0.25">
      <c r="A319" s="15"/>
      <c r="B319" s="15">
        <v>2017</v>
      </c>
      <c r="C319" s="20" t="s">
        <v>311</v>
      </c>
      <c r="D319" s="15" t="s">
        <v>312</v>
      </c>
      <c r="E319" s="21">
        <v>0</v>
      </c>
      <c r="F319" s="11">
        <f t="shared" si="9"/>
        <v>-8.5907593697142348E-3</v>
      </c>
      <c r="G319" s="15">
        <f t="shared" si="10"/>
        <v>0.38384795977098546</v>
      </c>
      <c r="H319" s="22">
        <v>-579000</v>
      </c>
      <c r="I319" s="22">
        <v>67398000</v>
      </c>
      <c r="J319" s="30">
        <v>0.51</v>
      </c>
      <c r="K319" s="22">
        <v>66022000</v>
      </c>
      <c r="L319" s="24">
        <v>49691000</v>
      </c>
    </row>
    <row r="320" spans="1:12" x14ac:dyDescent="0.25">
      <c r="A320" s="15">
        <v>107</v>
      </c>
      <c r="B320" s="15">
        <v>2015</v>
      </c>
      <c r="C320" s="20" t="s">
        <v>313</v>
      </c>
      <c r="D320" s="15" t="s">
        <v>314</v>
      </c>
      <c r="E320" s="21">
        <v>1</v>
      </c>
      <c r="F320" s="11">
        <f t="shared" si="9"/>
        <v>-2.9046252458874221E-2</v>
      </c>
      <c r="G320" s="15">
        <f t="shared" si="10"/>
        <v>0.33979165083035612</v>
      </c>
      <c r="H320" s="22">
        <v>-58946000</v>
      </c>
      <c r="I320" s="22">
        <v>2029384000</v>
      </c>
      <c r="J320" s="27">
        <v>0.81</v>
      </c>
      <c r="K320" s="22">
        <v>999812000</v>
      </c>
      <c r="L320" s="24">
        <v>419417000</v>
      </c>
    </row>
    <row r="321" spans="1:12" x14ac:dyDescent="0.25">
      <c r="A321" s="15"/>
      <c r="B321" s="15">
        <v>2016</v>
      </c>
      <c r="C321" s="20" t="s">
        <v>313</v>
      </c>
      <c r="D321" s="15" t="s">
        <v>314</v>
      </c>
      <c r="E321" s="21">
        <v>1</v>
      </c>
      <c r="F321" s="11">
        <f t="shared" ref="F321:F367" si="11">H321/I321</f>
        <v>-3.4751907711413427E-2</v>
      </c>
      <c r="G321" s="15">
        <f t="shared" si="10"/>
        <v>0.5414898438892084</v>
      </c>
      <c r="H321" s="22">
        <v>-60948000</v>
      </c>
      <c r="I321" s="22">
        <v>1753803000</v>
      </c>
      <c r="J321" s="27">
        <v>1.21</v>
      </c>
      <c r="K321" s="22">
        <v>937219000</v>
      </c>
      <c r="L321" s="24">
        <v>419417000</v>
      </c>
    </row>
    <row r="322" spans="1:12" x14ac:dyDescent="0.25">
      <c r="A322" s="15"/>
      <c r="B322" s="15">
        <v>2017</v>
      </c>
      <c r="C322" s="20" t="s">
        <v>313</v>
      </c>
      <c r="D322" s="15" t="s">
        <v>314</v>
      </c>
      <c r="E322" s="21">
        <v>1</v>
      </c>
      <c r="F322" s="11">
        <f t="shared" si="11"/>
        <v>2.0834372603397551E-2</v>
      </c>
      <c r="G322" s="15">
        <f t="shared" si="10"/>
        <v>0.99874238889205025</v>
      </c>
      <c r="H322" s="22">
        <v>38006000</v>
      </c>
      <c r="I322" s="22">
        <v>1824197000</v>
      </c>
      <c r="J322" s="27">
        <v>2.25</v>
      </c>
      <c r="K322" s="22">
        <v>966515000</v>
      </c>
      <c r="L322" s="24">
        <v>429022000</v>
      </c>
    </row>
    <row r="323" spans="1:12" x14ac:dyDescent="0.25">
      <c r="A323" s="15">
        <v>108</v>
      </c>
      <c r="B323" s="15">
        <v>2015</v>
      </c>
      <c r="C323" s="20" t="s">
        <v>315</v>
      </c>
      <c r="D323" s="15" t="s">
        <v>316</v>
      </c>
      <c r="E323" s="21">
        <v>0</v>
      </c>
      <c r="F323" s="11">
        <f t="shared" si="11"/>
        <v>3.8278827776598003E-2</v>
      </c>
      <c r="G323" s="15">
        <f t="shared" si="10"/>
        <v>0.66990524265964824</v>
      </c>
      <c r="H323" s="22">
        <v>36051000</v>
      </c>
      <c r="I323" s="33">
        <v>941800000</v>
      </c>
      <c r="J323" s="27">
        <v>1.99</v>
      </c>
      <c r="K323" s="22">
        <v>620849000</v>
      </c>
      <c r="L323" s="24">
        <v>209000000</v>
      </c>
    </row>
    <row r="324" spans="1:12" x14ac:dyDescent="0.25">
      <c r="A324" s="15"/>
      <c r="B324" s="15">
        <v>2016</v>
      </c>
      <c r="C324" s="20" t="s">
        <v>315</v>
      </c>
      <c r="D324" s="15" t="s">
        <v>316</v>
      </c>
      <c r="E324" s="21">
        <v>0</v>
      </c>
      <c r="F324" s="11">
        <f t="shared" si="11"/>
        <v>1.1539766374182721E-2</v>
      </c>
      <c r="G324" s="15">
        <f t="shared" si="10"/>
        <v>0.45688454302769582</v>
      </c>
      <c r="H324" s="22">
        <v>11497000</v>
      </c>
      <c r="I324" s="22">
        <v>996294000</v>
      </c>
      <c r="J324" s="27">
        <v>1.37</v>
      </c>
      <c r="K324" s="22">
        <v>626701000</v>
      </c>
      <c r="L324" s="24">
        <v>209000000</v>
      </c>
    </row>
    <row r="325" spans="1:12" x14ac:dyDescent="0.25">
      <c r="A325" s="15"/>
      <c r="B325" s="15">
        <v>2017</v>
      </c>
      <c r="C325" s="20" t="s">
        <v>315</v>
      </c>
      <c r="D325" s="15" t="s">
        <v>316</v>
      </c>
      <c r="E325" s="21">
        <v>0</v>
      </c>
      <c r="F325" s="11">
        <f t="shared" si="11"/>
        <v>1.3766513168231867E-2</v>
      </c>
      <c r="G325" s="15">
        <f t="shared" si="10"/>
        <v>0.52320560073998112</v>
      </c>
      <c r="H325" s="22">
        <v>13668000</v>
      </c>
      <c r="I325" s="22">
        <v>992844000</v>
      </c>
      <c r="J325" s="27">
        <v>1.24</v>
      </c>
      <c r="K325" s="22">
        <v>636773000</v>
      </c>
      <c r="L325" s="24">
        <v>268680000</v>
      </c>
    </row>
    <row r="326" spans="1:12" x14ac:dyDescent="0.25">
      <c r="A326" s="15">
        <v>109</v>
      </c>
      <c r="B326" s="15">
        <v>2015</v>
      </c>
      <c r="C326" s="25" t="s">
        <v>317</v>
      </c>
      <c r="D326" s="26" t="s">
        <v>318</v>
      </c>
      <c r="E326" s="21">
        <v>0</v>
      </c>
      <c r="F326" s="11">
        <f t="shared" si="11"/>
        <v>8.017778915427029E-2</v>
      </c>
      <c r="G326" s="15">
        <f t="shared" si="10"/>
        <v>2.0700755894389098</v>
      </c>
      <c r="H326" s="22">
        <v>3330260</v>
      </c>
      <c r="I326" s="22">
        <v>41535942</v>
      </c>
      <c r="J326" s="27">
        <v>1.07</v>
      </c>
      <c r="K326" s="22">
        <v>41351147</v>
      </c>
      <c r="L326" s="24">
        <v>80000000</v>
      </c>
    </row>
    <row r="327" spans="1:12" x14ac:dyDescent="0.25">
      <c r="A327" s="15"/>
      <c r="B327" s="15">
        <v>2016</v>
      </c>
      <c r="C327" s="25" t="s">
        <v>317</v>
      </c>
      <c r="D327" s="26" t="s">
        <v>318</v>
      </c>
      <c r="E327" s="21">
        <v>0</v>
      </c>
      <c r="F327" s="11">
        <f t="shared" si="11"/>
        <v>0.15581668385369024</v>
      </c>
      <c r="G327" s="15">
        <f t="shared" si="10"/>
        <v>2.450879380627768</v>
      </c>
      <c r="H327" s="22">
        <v>6933638</v>
      </c>
      <c r="I327" s="22">
        <v>44498688</v>
      </c>
      <c r="J327" s="27">
        <v>1.26</v>
      </c>
      <c r="K327" s="22">
        <v>41128095</v>
      </c>
      <c r="L327" s="24">
        <v>80000000</v>
      </c>
    </row>
    <row r="328" spans="1:12" x14ac:dyDescent="0.25">
      <c r="A328" s="15"/>
      <c r="B328" s="15">
        <v>2017</v>
      </c>
      <c r="C328" s="25" t="s">
        <v>317</v>
      </c>
      <c r="D328" s="26" t="s">
        <v>318</v>
      </c>
      <c r="E328" s="21">
        <v>0</v>
      </c>
      <c r="F328" s="11">
        <f t="shared" si="11"/>
        <v>0.237629384047227</v>
      </c>
      <c r="G328" s="15">
        <f t="shared" si="10"/>
        <v>3.705706672472274</v>
      </c>
      <c r="H328" s="22">
        <v>11646079</v>
      </c>
      <c r="I328" s="22">
        <v>49009423</v>
      </c>
      <c r="J328" s="27">
        <v>2.04</v>
      </c>
      <c r="K328" s="22">
        <v>44040183</v>
      </c>
      <c r="L328" s="24">
        <v>80000000</v>
      </c>
    </row>
    <row r="329" spans="1:12" x14ac:dyDescent="0.25">
      <c r="A329" s="15">
        <v>110</v>
      </c>
      <c r="B329" s="15">
        <v>2015</v>
      </c>
      <c r="C329" s="20" t="s">
        <v>319</v>
      </c>
      <c r="D329" s="15" t="s">
        <v>320</v>
      </c>
      <c r="E329" s="21">
        <v>0</v>
      </c>
      <c r="F329" s="11">
        <f t="shared" si="11"/>
        <v>8.3112405101476119E-2</v>
      </c>
      <c r="G329" s="15">
        <f t="shared" si="10"/>
        <v>1.342067574419475</v>
      </c>
      <c r="H329" s="22">
        <v>2679114</v>
      </c>
      <c r="I329" s="22">
        <v>32234827</v>
      </c>
      <c r="J329" s="27">
        <v>0.17</v>
      </c>
      <c r="K329" s="22">
        <v>21674770</v>
      </c>
      <c r="L329" s="24">
        <v>171111800</v>
      </c>
    </row>
    <row r="330" spans="1:12" x14ac:dyDescent="0.25">
      <c r="A330" s="15"/>
      <c r="B330" s="15">
        <v>2016</v>
      </c>
      <c r="C330" s="20" t="s">
        <v>319</v>
      </c>
      <c r="D330" s="15" t="s">
        <v>320</v>
      </c>
      <c r="E330" s="21">
        <v>0</v>
      </c>
      <c r="F330" s="11">
        <f t="shared" si="11"/>
        <v>0.10847035919875379</v>
      </c>
      <c r="G330" s="15">
        <f t="shared" si="10"/>
        <v>0.99419725000614223</v>
      </c>
      <c r="H330" s="22">
        <v>3529892</v>
      </c>
      <c r="I330" s="22">
        <v>32542457</v>
      </c>
      <c r="J330" s="27">
        <v>0.14000000000000001</v>
      </c>
      <c r="K330" s="22">
        <v>24095472</v>
      </c>
      <c r="L330" s="24">
        <v>171111800</v>
      </c>
    </row>
    <row r="331" spans="1:12" x14ac:dyDescent="0.25">
      <c r="A331" s="15"/>
      <c r="B331" s="15">
        <v>2017</v>
      </c>
      <c r="C331" s="20" t="s">
        <v>319</v>
      </c>
      <c r="D331" s="15" t="s">
        <v>320</v>
      </c>
      <c r="E331" s="21">
        <v>0</v>
      </c>
      <c r="F331" s="11">
        <f t="shared" si="11"/>
        <v>0.10095544691585599</v>
      </c>
      <c r="G331" s="15">
        <f t="shared" si="10"/>
        <v>5.6676295653002562</v>
      </c>
      <c r="H331" s="22">
        <v>3671168</v>
      </c>
      <c r="I331" s="22">
        <v>36364239</v>
      </c>
      <c r="J331" s="27">
        <v>0.61</v>
      </c>
      <c r="K331" s="22">
        <v>24555340</v>
      </c>
      <c r="L331" s="24">
        <v>228148477</v>
      </c>
    </row>
    <row r="332" spans="1:12" x14ac:dyDescent="0.25">
      <c r="A332" s="15">
        <v>111</v>
      </c>
      <c r="B332" s="15">
        <v>2015</v>
      </c>
      <c r="C332" s="20" t="s">
        <v>321</v>
      </c>
      <c r="D332" s="15" t="s">
        <v>322</v>
      </c>
      <c r="E332" s="21">
        <v>0</v>
      </c>
      <c r="F332" s="11">
        <f t="shared" si="11"/>
        <v>6.3817689884585721E-2</v>
      </c>
      <c r="G332" s="15">
        <f t="shared" si="10"/>
        <v>2.6068653991437922</v>
      </c>
      <c r="H332" s="22">
        <v>9765000</v>
      </c>
      <c r="I332" s="22">
        <v>153014000</v>
      </c>
      <c r="J332" s="27">
        <v>3.15</v>
      </c>
      <c r="K332" s="22">
        <v>142956000</v>
      </c>
      <c r="L332" s="24">
        <v>118307000</v>
      </c>
    </row>
    <row r="333" spans="1:12" x14ac:dyDescent="0.25">
      <c r="A333" s="15"/>
      <c r="B333" s="15">
        <v>2016</v>
      </c>
      <c r="C333" s="20" t="s">
        <v>321</v>
      </c>
      <c r="D333" s="15" t="s">
        <v>322</v>
      </c>
      <c r="E333" s="21">
        <v>0</v>
      </c>
      <c r="F333" s="11">
        <f t="shared" si="11"/>
        <v>0.22069172352481228</v>
      </c>
      <c r="G333" s="15">
        <f t="shared" si="10"/>
        <v>2.9376738165680476</v>
      </c>
      <c r="H333" s="22">
        <v>41208000</v>
      </c>
      <c r="I333" s="22">
        <v>186722000</v>
      </c>
      <c r="J333" s="27">
        <v>4.2300000000000004</v>
      </c>
      <c r="K333" s="22">
        <v>170352000</v>
      </c>
      <c r="L333" s="24">
        <v>118307000</v>
      </c>
    </row>
    <row r="334" spans="1:12" x14ac:dyDescent="0.25">
      <c r="A334" s="15"/>
      <c r="B334" s="15">
        <v>2017</v>
      </c>
      <c r="C334" s="20" t="s">
        <v>321</v>
      </c>
      <c r="D334" s="15" t="s">
        <v>322</v>
      </c>
      <c r="E334" s="21">
        <v>0</v>
      </c>
      <c r="F334" s="11">
        <f t="shared" si="11"/>
        <v>0.10624928595909974</v>
      </c>
      <c r="G334" s="15">
        <f t="shared" si="10"/>
        <v>2.9668564169043301</v>
      </c>
      <c r="H334" s="22">
        <v>24180000</v>
      </c>
      <c r="I334" s="22">
        <v>227578000</v>
      </c>
      <c r="J334" s="27">
        <v>4.2300000000000004</v>
      </c>
      <c r="K334" s="22">
        <v>192850000</v>
      </c>
      <c r="L334" s="24">
        <v>135262000</v>
      </c>
    </row>
    <row r="335" spans="1:12" x14ac:dyDescent="0.25">
      <c r="A335" s="15">
        <v>112</v>
      </c>
      <c r="B335" s="15">
        <v>2015</v>
      </c>
      <c r="C335" s="25" t="s">
        <v>323</v>
      </c>
      <c r="D335" s="26" t="s">
        <v>324</v>
      </c>
      <c r="E335" s="21">
        <v>0</v>
      </c>
      <c r="F335" s="11">
        <f t="shared" si="11"/>
        <v>0.16044462610986215</v>
      </c>
      <c r="G335" s="15">
        <f t="shared" si="10"/>
        <v>1.3034785313077242</v>
      </c>
      <c r="H335" s="22">
        <v>28262000</v>
      </c>
      <c r="I335" s="22">
        <v>176148000</v>
      </c>
      <c r="J335" s="27">
        <v>2.15</v>
      </c>
      <c r="K335" s="22">
        <v>159162000</v>
      </c>
      <c r="L335" s="24">
        <v>96495000</v>
      </c>
    </row>
    <row r="336" spans="1:12" x14ac:dyDescent="0.25">
      <c r="A336" s="15"/>
      <c r="B336" s="15">
        <v>2016</v>
      </c>
      <c r="C336" s="25" t="s">
        <v>323</v>
      </c>
      <c r="D336" s="26" t="s">
        <v>324</v>
      </c>
      <c r="E336" s="21">
        <v>0</v>
      </c>
      <c r="F336" s="11">
        <f t="shared" si="11"/>
        <v>0.20994730888905885</v>
      </c>
      <c r="G336" s="15">
        <f t="shared" si="10"/>
        <v>1.0649630447142235</v>
      </c>
      <c r="H336" s="22">
        <v>52157000</v>
      </c>
      <c r="I336" s="22">
        <v>248429000</v>
      </c>
      <c r="J336" s="27">
        <v>1.76</v>
      </c>
      <c r="K336" s="22">
        <v>239208000</v>
      </c>
      <c r="L336" s="24">
        <v>144743000</v>
      </c>
    </row>
    <row r="337" spans="1:12" x14ac:dyDescent="0.25">
      <c r="A337" s="15"/>
      <c r="B337" s="15">
        <v>2017</v>
      </c>
      <c r="C337" s="25" t="s">
        <v>323</v>
      </c>
      <c r="D337" s="26" t="s">
        <v>324</v>
      </c>
      <c r="E337" s="21">
        <v>0</v>
      </c>
      <c r="F337" s="11">
        <f t="shared" si="11"/>
        <v>-3.3204994200482486E-2</v>
      </c>
      <c r="G337" s="15">
        <f t="shared" si="10"/>
        <v>1.026238898736217</v>
      </c>
      <c r="H337" s="22">
        <v>-7529000</v>
      </c>
      <c r="I337" s="22">
        <v>226743000</v>
      </c>
      <c r="J337" s="27">
        <v>1.54</v>
      </c>
      <c r="K337" s="22">
        <v>217205000</v>
      </c>
      <c r="L337" s="24">
        <v>144743000</v>
      </c>
    </row>
    <row r="338" spans="1:12" x14ac:dyDescent="0.25">
      <c r="A338" s="15">
        <v>113</v>
      </c>
      <c r="B338" s="15">
        <v>2015</v>
      </c>
      <c r="C338" s="25" t="s">
        <v>325</v>
      </c>
      <c r="D338" s="26" t="s">
        <v>326</v>
      </c>
      <c r="E338" s="21">
        <v>0</v>
      </c>
      <c r="F338" s="11">
        <f t="shared" si="11"/>
        <v>0.15155564038938729</v>
      </c>
      <c r="G338" s="15">
        <f t="shared" si="10"/>
        <v>1.6792969741853576</v>
      </c>
      <c r="H338" s="22">
        <v>8734000</v>
      </c>
      <c r="I338" s="22">
        <v>57629000</v>
      </c>
      <c r="J338" s="27">
        <v>0.87</v>
      </c>
      <c r="K338" s="22">
        <v>56712000</v>
      </c>
      <c r="L338" s="24">
        <v>109467000</v>
      </c>
    </row>
    <row r="339" spans="1:12" x14ac:dyDescent="0.25">
      <c r="A339" s="15"/>
      <c r="B339" s="15">
        <v>2016</v>
      </c>
      <c r="C339" s="25" t="s">
        <v>325</v>
      </c>
      <c r="D339" s="26" t="s">
        <v>326</v>
      </c>
      <c r="E339" s="21">
        <v>0</v>
      </c>
      <c r="F339" s="11">
        <f t="shared" si="11"/>
        <v>0.22131599081866871</v>
      </c>
      <c r="G339" s="15">
        <f t="shared" si="10"/>
        <v>0.83763080780501309</v>
      </c>
      <c r="H339" s="22">
        <v>28926000</v>
      </c>
      <c r="I339" s="22">
        <v>130700000</v>
      </c>
      <c r="J339" s="27">
        <v>0.66</v>
      </c>
      <c r="K339" s="22">
        <v>130019000</v>
      </c>
      <c r="L339" s="24">
        <v>165012000</v>
      </c>
    </row>
    <row r="340" spans="1:12" x14ac:dyDescent="0.25">
      <c r="A340" s="15"/>
      <c r="B340" s="15">
        <v>2017</v>
      </c>
      <c r="C340" s="25" t="s">
        <v>325</v>
      </c>
      <c r="D340" s="26" t="s">
        <v>326</v>
      </c>
      <c r="E340" s="21">
        <v>0</v>
      </c>
      <c r="F340" s="11">
        <f t="shared" si="11"/>
        <v>9.7238411518470458E-2</v>
      </c>
      <c r="G340" s="15">
        <f t="shared" si="10"/>
        <v>3.0304144314095383</v>
      </c>
      <c r="H340" s="22">
        <v>13264000</v>
      </c>
      <c r="I340" s="22">
        <v>136407000</v>
      </c>
      <c r="J340" s="27">
        <v>0.98</v>
      </c>
      <c r="K340" s="22">
        <v>135704000</v>
      </c>
      <c r="L340" s="24">
        <v>419632000</v>
      </c>
    </row>
    <row r="341" spans="1:12" x14ac:dyDescent="0.25">
      <c r="A341" s="15">
        <v>114</v>
      </c>
      <c r="B341" s="15">
        <v>2015</v>
      </c>
      <c r="C341" s="20" t="s">
        <v>327</v>
      </c>
      <c r="D341" s="15" t="s">
        <v>328</v>
      </c>
      <c r="E341" s="21">
        <v>1</v>
      </c>
      <c r="F341" s="11">
        <f t="shared" si="11"/>
        <v>-9.6412945001218733E-2</v>
      </c>
      <c r="G341" s="15">
        <f t="shared" si="10"/>
        <v>0.57181894001588374</v>
      </c>
      <c r="H341" s="22">
        <v>-10336000</v>
      </c>
      <c r="I341" s="22">
        <v>107205521</v>
      </c>
      <c r="J341" s="27">
        <v>0.56999999999999995</v>
      </c>
      <c r="K341" s="22">
        <v>106659636</v>
      </c>
      <c r="L341" s="24">
        <v>107000000</v>
      </c>
    </row>
    <row r="342" spans="1:12" x14ac:dyDescent="0.25">
      <c r="A342" s="15"/>
      <c r="B342" s="15">
        <v>2016</v>
      </c>
      <c r="C342" s="20" t="s">
        <v>327</v>
      </c>
      <c r="D342" s="15" t="s">
        <v>328</v>
      </c>
      <c r="E342" s="21">
        <v>1</v>
      </c>
      <c r="F342" s="11">
        <f t="shared" si="11"/>
        <v>-2.9521607373042156</v>
      </c>
      <c r="G342" s="15">
        <f t="shared" si="10"/>
        <v>0.50166764169914324</v>
      </c>
      <c r="H342" s="22">
        <v>-315325000</v>
      </c>
      <c r="I342" s="22">
        <v>106811596</v>
      </c>
      <c r="J342" s="27">
        <v>0.5</v>
      </c>
      <c r="K342" s="22">
        <v>106644311</v>
      </c>
      <c r="L342" s="24">
        <v>107000000</v>
      </c>
    </row>
    <row r="343" spans="1:12" x14ac:dyDescent="0.25">
      <c r="A343" s="15"/>
      <c r="B343" s="15">
        <v>2017</v>
      </c>
      <c r="C343" s="20" t="s">
        <v>327</v>
      </c>
      <c r="D343" s="15" t="s">
        <v>328</v>
      </c>
      <c r="E343" s="21">
        <v>1</v>
      </c>
      <c r="F343" s="11">
        <f t="shared" si="11"/>
        <v>2.2720463713558536</v>
      </c>
      <c r="G343" s="15">
        <f t="shared" si="10"/>
        <v>0.58326002013647416</v>
      </c>
      <c r="H343" s="22">
        <v>242367000</v>
      </c>
      <c r="I343" s="22">
        <v>106673439</v>
      </c>
      <c r="J343" s="27">
        <v>0.57999999999999996</v>
      </c>
      <c r="K343" s="22">
        <v>106401944</v>
      </c>
      <c r="L343" s="24">
        <v>107000000</v>
      </c>
    </row>
    <row r="344" spans="1:12" x14ac:dyDescent="0.25">
      <c r="A344" s="15">
        <v>115</v>
      </c>
      <c r="B344" s="15">
        <v>2015</v>
      </c>
      <c r="C344" s="20" t="s">
        <v>329</v>
      </c>
      <c r="D344" s="15" t="s">
        <v>330</v>
      </c>
      <c r="E344" s="21">
        <v>0</v>
      </c>
      <c r="F344" s="11">
        <f t="shared" si="11"/>
        <v>0.23458924223766245</v>
      </c>
      <c r="G344" s="15">
        <f t="shared" si="10"/>
        <v>3.1180149307050007</v>
      </c>
      <c r="H344" s="22">
        <v>51766014</v>
      </c>
      <c r="I344" s="22">
        <v>220666615</v>
      </c>
      <c r="J344" s="27">
        <v>1.58</v>
      </c>
      <c r="K344" s="22">
        <v>200092360</v>
      </c>
      <c r="L344" s="24">
        <v>394867700</v>
      </c>
    </row>
    <row r="345" spans="1:12" x14ac:dyDescent="0.25">
      <c r="A345" s="15"/>
      <c r="B345" s="15">
        <v>2016</v>
      </c>
      <c r="C345" s="20" t="s">
        <v>329</v>
      </c>
      <c r="D345" s="15" t="s">
        <v>330</v>
      </c>
      <c r="E345" s="21">
        <v>0</v>
      </c>
      <c r="F345" s="11">
        <f t="shared" si="11"/>
        <v>0.21919981416477038</v>
      </c>
      <c r="G345" s="15">
        <f t="shared" si="10"/>
        <v>3.6258211952756048</v>
      </c>
      <c r="H345" s="22">
        <v>52675360</v>
      </c>
      <c r="I345" s="22">
        <v>240307503</v>
      </c>
      <c r="J345" s="27">
        <v>1.78</v>
      </c>
      <c r="K345" s="22">
        <v>217820475</v>
      </c>
      <c r="L345" s="24">
        <v>443695559</v>
      </c>
    </row>
    <row r="346" spans="1:12" x14ac:dyDescent="0.25">
      <c r="A346" s="15"/>
      <c r="B346" s="15">
        <v>2017</v>
      </c>
      <c r="C346" s="20" t="s">
        <v>329</v>
      </c>
      <c r="D346" s="15" t="s">
        <v>330</v>
      </c>
      <c r="E346" s="21">
        <v>0</v>
      </c>
      <c r="F346" s="11">
        <f t="shared" si="11"/>
        <v>0.25707304817308407</v>
      </c>
      <c r="G346" s="15">
        <f t="shared" si="10"/>
        <v>7.2464369573646161</v>
      </c>
      <c r="H346" s="22">
        <v>72602915</v>
      </c>
      <c r="I346" s="22">
        <v>282421341</v>
      </c>
      <c r="J346" s="27">
        <v>3.31</v>
      </c>
      <c r="K346" s="22">
        <v>205177368</v>
      </c>
      <c r="L346" s="24">
        <v>449185759</v>
      </c>
    </row>
    <row r="347" spans="1:12" x14ac:dyDescent="0.25">
      <c r="A347" s="15">
        <v>116</v>
      </c>
      <c r="B347" s="15">
        <v>2015</v>
      </c>
      <c r="C347" s="20" t="s">
        <v>331</v>
      </c>
      <c r="D347" s="15" t="s">
        <v>332</v>
      </c>
      <c r="E347" s="21">
        <v>0</v>
      </c>
      <c r="F347" s="11">
        <f t="shared" si="11"/>
        <v>0.16553675947720939</v>
      </c>
      <c r="G347" s="15">
        <f t="shared" si="10"/>
        <v>6.9492205297119618</v>
      </c>
      <c r="H347" s="22">
        <v>19645602</v>
      </c>
      <c r="I347" s="22">
        <v>118678184</v>
      </c>
      <c r="J347" s="27">
        <v>5.45</v>
      </c>
      <c r="K347" s="22">
        <v>113874642</v>
      </c>
      <c r="L347" s="24">
        <v>145200000</v>
      </c>
    </row>
    <row r="348" spans="1:12" x14ac:dyDescent="0.25">
      <c r="A348" s="15"/>
      <c r="B348" s="15">
        <v>2016</v>
      </c>
      <c r="C348" s="20" t="s">
        <v>331</v>
      </c>
      <c r="D348" s="15" t="s">
        <v>332</v>
      </c>
      <c r="E348" s="21">
        <v>0</v>
      </c>
      <c r="F348" s="11">
        <f t="shared" si="11"/>
        <v>0.14177705868516194</v>
      </c>
      <c r="G348" s="15">
        <f t="shared" si="10"/>
        <v>4.3997083963919987</v>
      </c>
      <c r="H348" s="22">
        <v>16746860</v>
      </c>
      <c r="I348" s="22">
        <v>118121085</v>
      </c>
      <c r="J348" s="27">
        <v>3.43</v>
      </c>
      <c r="K348" s="22">
        <v>113197502</v>
      </c>
      <c r="L348" s="24">
        <v>145200000</v>
      </c>
    </row>
    <row r="349" spans="1:12" x14ac:dyDescent="0.25">
      <c r="A349" s="15"/>
      <c r="B349" s="15">
        <v>2017</v>
      </c>
      <c r="C349" s="20" t="s">
        <v>331</v>
      </c>
      <c r="D349" s="15" t="s">
        <v>332</v>
      </c>
      <c r="E349" s="21">
        <v>0</v>
      </c>
      <c r="F349" s="11">
        <f t="shared" si="11"/>
        <v>3.274884465688209E-2</v>
      </c>
      <c r="G349" s="15">
        <f t="shared" si="10"/>
        <v>4.3865245730542268</v>
      </c>
      <c r="H349" s="22">
        <v>3703177</v>
      </c>
      <c r="I349" s="33">
        <v>113078096</v>
      </c>
      <c r="J349" s="27">
        <v>3.4</v>
      </c>
      <c r="K349" s="22">
        <v>112544679</v>
      </c>
      <c r="L349" s="24">
        <v>145200000</v>
      </c>
    </row>
    <row r="350" spans="1:12" x14ac:dyDescent="0.25">
      <c r="A350" s="15">
        <v>117</v>
      </c>
      <c r="B350" s="15">
        <v>2015</v>
      </c>
      <c r="C350" s="20" t="s">
        <v>333</v>
      </c>
      <c r="D350" s="15" t="s">
        <v>334</v>
      </c>
      <c r="E350" s="21">
        <v>0</v>
      </c>
      <c r="F350" s="11">
        <f t="shared" si="11"/>
        <v>1.3218439730387561E-2</v>
      </c>
      <c r="G350" s="15">
        <f t="shared" si="10"/>
        <v>0.60655676324651486</v>
      </c>
      <c r="H350" s="22">
        <v>75928000</v>
      </c>
      <c r="I350" s="22">
        <v>5744097000</v>
      </c>
      <c r="J350" s="27">
        <v>1.6</v>
      </c>
      <c r="K350" s="22">
        <v>3167569000</v>
      </c>
      <c r="L350" s="24">
        <v>1200819000</v>
      </c>
    </row>
    <row r="351" spans="1:12" x14ac:dyDescent="0.25">
      <c r="A351" s="15"/>
      <c r="B351" s="15">
        <v>2016</v>
      </c>
      <c r="C351" s="20" t="s">
        <v>333</v>
      </c>
      <c r="D351" s="15" t="s">
        <v>334</v>
      </c>
      <c r="E351" s="21">
        <v>0</v>
      </c>
      <c r="F351" s="11">
        <f t="shared" si="11"/>
        <v>6.362299604283358E-4</v>
      </c>
      <c r="G351" s="15">
        <f t="shared" si="10"/>
        <v>0.67052312493668043</v>
      </c>
      <c r="H351" s="22">
        <v>3805000</v>
      </c>
      <c r="I351" s="22">
        <v>5980542000</v>
      </c>
      <c r="J351" s="27">
        <v>1.72</v>
      </c>
      <c r="K351" s="22">
        <v>3237544000</v>
      </c>
      <c r="L351" s="24">
        <v>1262121000</v>
      </c>
    </row>
    <row r="352" spans="1:12" x14ac:dyDescent="0.25">
      <c r="A352" s="15"/>
      <c r="B352" s="15">
        <v>2017</v>
      </c>
      <c r="C352" s="20" t="s">
        <v>333</v>
      </c>
      <c r="D352" s="15" t="s">
        <v>334</v>
      </c>
      <c r="E352" s="21">
        <v>0</v>
      </c>
      <c r="F352" s="11">
        <f t="shared" si="11"/>
        <v>4.9471754036362471E-4</v>
      </c>
      <c r="G352" s="15">
        <f t="shared" si="10"/>
        <v>0.65409626268800447</v>
      </c>
      <c r="H352" s="22">
        <v>2712000</v>
      </c>
      <c r="I352" s="22">
        <v>5481916000</v>
      </c>
      <c r="J352" s="27">
        <v>1.62</v>
      </c>
      <c r="K352" s="22">
        <v>3505969000</v>
      </c>
      <c r="L352" s="24">
        <v>1415581000</v>
      </c>
    </row>
    <row r="353" spans="1:12" x14ac:dyDescent="0.25">
      <c r="A353" s="15">
        <v>118</v>
      </c>
      <c r="B353" s="15">
        <v>2015</v>
      </c>
      <c r="C353" s="20" t="s">
        <v>335</v>
      </c>
      <c r="D353" s="15" t="s">
        <v>336</v>
      </c>
      <c r="E353" s="21">
        <v>0</v>
      </c>
      <c r="F353" s="11">
        <f t="shared" si="11"/>
        <v>0.39175801896772811</v>
      </c>
      <c r="G353" s="15">
        <f t="shared" si="10"/>
        <v>7.4273367274553088</v>
      </c>
      <c r="H353" s="22">
        <v>30630224</v>
      </c>
      <c r="I353" s="22">
        <v>78186591</v>
      </c>
      <c r="J353" s="27">
        <v>1.74</v>
      </c>
      <c r="K353" s="22">
        <v>77769352</v>
      </c>
      <c r="L353" s="24">
        <v>331965037</v>
      </c>
    </row>
    <row r="354" spans="1:12" x14ac:dyDescent="0.25">
      <c r="A354" s="15"/>
      <c r="B354" s="15">
        <v>2016</v>
      </c>
      <c r="C354" s="20" t="s">
        <v>335</v>
      </c>
      <c r="D354" s="15" t="s">
        <v>336</v>
      </c>
      <c r="E354" s="21">
        <v>0</v>
      </c>
      <c r="F354" s="11">
        <f t="shared" si="11"/>
        <v>0.39110440487667947</v>
      </c>
      <c r="G354" s="15">
        <f t="shared" si="10"/>
        <v>5.1591418380791572</v>
      </c>
      <c r="H354" s="22">
        <v>30628896</v>
      </c>
      <c r="I354" s="22">
        <v>78313861</v>
      </c>
      <c r="J354" s="27">
        <v>1.21</v>
      </c>
      <c r="K354" s="22">
        <v>77857463</v>
      </c>
      <c r="L354" s="24">
        <v>331965037</v>
      </c>
    </row>
    <row r="355" spans="1:12" x14ac:dyDescent="0.25">
      <c r="A355" s="15"/>
      <c r="B355" s="15">
        <v>2017</v>
      </c>
      <c r="C355" s="20" t="s">
        <v>335</v>
      </c>
      <c r="D355" s="15" t="s">
        <v>336</v>
      </c>
      <c r="E355" s="21">
        <v>0</v>
      </c>
      <c r="F355" s="11">
        <f t="shared" si="11"/>
        <v>0.39689299767616193</v>
      </c>
      <c r="G355" s="15">
        <f t="shared" si="10"/>
        <v>9.5288658661814445</v>
      </c>
      <c r="H355" s="22">
        <v>31151440</v>
      </c>
      <c r="I355" s="22">
        <v>78488258</v>
      </c>
      <c r="J355" s="27">
        <v>1.5</v>
      </c>
      <c r="K355" s="22">
        <v>78385124</v>
      </c>
      <c r="L355" s="24">
        <v>497947555</v>
      </c>
    </row>
    <row r="356" spans="1:12" x14ac:dyDescent="0.25">
      <c r="A356" s="15">
        <v>119</v>
      </c>
      <c r="B356" s="15">
        <v>2015</v>
      </c>
      <c r="C356" s="20" t="s">
        <v>337</v>
      </c>
      <c r="D356" s="15" t="s">
        <v>338</v>
      </c>
      <c r="E356" s="21">
        <v>1</v>
      </c>
      <c r="F356" s="11">
        <f t="shared" si="11"/>
        <v>-1.5366220658648028E-3</v>
      </c>
      <c r="G356" s="15">
        <f t="shared" si="10"/>
        <v>0.77428020428641076</v>
      </c>
      <c r="H356" s="22">
        <v>-96371</v>
      </c>
      <c r="I356" s="22">
        <v>62716137</v>
      </c>
      <c r="J356" s="27">
        <v>0.52</v>
      </c>
      <c r="K356" s="22">
        <v>61576881</v>
      </c>
      <c r="L356" s="24">
        <v>91688000</v>
      </c>
    </row>
    <row r="357" spans="1:12" x14ac:dyDescent="0.25">
      <c r="A357" s="15"/>
      <c r="B357" s="15">
        <v>2016</v>
      </c>
      <c r="C357" s="20" t="s">
        <v>337</v>
      </c>
      <c r="D357" s="15" t="s">
        <v>338</v>
      </c>
      <c r="E357" s="21">
        <v>1</v>
      </c>
      <c r="F357" s="11">
        <f t="shared" si="11"/>
        <v>-7.4556334845241447E-4</v>
      </c>
      <c r="G357" s="15">
        <f t="shared" si="10"/>
        <v>0.9744828028815633</v>
      </c>
      <c r="H357" s="22">
        <v>-46460</v>
      </c>
      <c r="I357" s="22">
        <v>62315295</v>
      </c>
      <c r="J357" s="27">
        <v>0.65</v>
      </c>
      <c r="K357" s="22">
        <v>61157775</v>
      </c>
      <c r="L357" s="24">
        <v>91688000</v>
      </c>
    </row>
    <row r="358" spans="1:12" x14ac:dyDescent="0.25">
      <c r="A358" s="15"/>
      <c r="B358" s="15">
        <v>2017</v>
      </c>
      <c r="C358" s="20" t="s">
        <v>337</v>
      </c>
      <c r="D358" s="15" t="s">
        <v>338</v>
      </c>
      <c r="E358" s="21">
        <v>1</v>
      </c>
      <c r="F358" s="11">
        <f t="shared" si="11"/>
        <v>2.0601625885118147E-2</v>
      </c>
      <c r="G358" s="15">
        <f t="shared" si="10"/>
        <v>1.7025964055389553</v>
      </c>
      <c r="H358" s="22">
        <v>1310394</v>
      </c>
      <c r="I358" s="22">
        <v>63606339</v>
      </c>
      <c r="J358" s="27">
        <v>1.1599999999999999</v>
      </c>
      <c r="K358" s="22">
        <v>62468169</v>
      </c>
      <c r="L358" s="24">
        <v>91688000</v>
      </c>
    </row>
    <row r="359" spans="1:12" x14ac:dyDescent="0.25">
      <c r="A359" s="15">
        <v>120</v>
      </c>
      <c r="B359" s="15">
        <v>2015</v>
      </c>
      <c r="C359" s="20" t="s">
        <v>339</v>
      </c>
      <c r="D359" s="15" t="s">
        <v>340</v>
      </c>
      <c r="E359" s="21">
        <v>1</v>
      </c>
      <c r="F359" s="11">
        <f t="shared" si="11"/>
        <v>-2.0248840482051316E-2</v>
      </c>
      <c r="G359" s="15">
        <f t="shared" si="10"/>
        <v>0.58839065516083466</v>
      </c>
      <c r="H359" s="22">
        <v>-692855</v>
      </c>
      <c r="I359" s="22">
        <v>34217021</v>
      </c>
      <c r="J359" s="27">
        <v>0.49</v>
      </c>
      <c r="K359" s="22">
        <v>33312034</v>
      </c>
      <c r="L359" s="24">
        <v>40000999</v>
      </c>
    </row>
    <row r="360" spans="1:12" x14ac:dyDescent="0.25">
      <c r="A360" s="15"/>
      <c r="B360" s="15">
        <v>2016</v>
      </c>
      <c r="C360" s="20" t="s">
        <v>339</v>
      </c>
      <c r="D360" s="15" t="s">
        <v>340</v>
      </c>
      <c r="E360" s="21">
        <v>1</v>
      </c>
      <c r="F360" s="11">
        <f t="shared" si="11"/>
        <v>-2.6165660105352043E-2</v>
      </c>
      <c r="G360" s="15">
        <f t="shared" si="10"/>
        <v>0.71509392169627373</v>
      </c>
      <c r="H360" s="22">
        <v>-867933</v>
      </c>
      <c r="I360" s="22">
        <v>33170690</v>
      </c>
      <c r="J360" s="27">
        <v>0.57999999999999996</v>
      </c>
      <c r="K360" s="22">
        <v>32444101</v>
      </c>
      <c r="L360" s="24">
        <v>40000999</v>
      </c>
    </row>
    <row r="361" spans="1:12" x14ac:dyDescent="0.25">
      <c r="A361" s="15"/>
      <c r="B361" s="15">
        <v>2017</v>
      </c>
      <c r="C361" s="20" t="s">
        <v>339</v>
      </c>
      <c r="D361" s="15" t="s">
        <v>340</v>
      </c>
      <c r="E361" s="21">
        <v>1</v>
      </c>
      <c r="F361" s="11">
        <f t="shared" si="11"/>
        <v>-1.7204264390531857E-2</v>
      </c>
      <c r="G361" s="15">
        <f t="shared" si="10"/>
        <v>0.67740086462415972</v>
      </c>
      <c r="H361" s="22">
        <v>-556720</v>
      </c>
      <c r="I361" s="33">
        <v>32359419</v>
      </c>
      <c r="J361" s="27">
        <v>0.54</v>
      </c>
      <c r="K361" s="22">
        <v>31887381</v>
      </c>
      <c r="L361" s="24">
        <v>40000999</v>
      </c>
    </row>
    <row r="362" spans="1:12" x14ac:dyDescent="0.25">
      <c r="A362" s="15">
        <v>121</v>
      </c>
      <c r="B362" s="15">
        <v>2015</v>
      </c>
      <c r="C362" s="20" t="s">
        <v>341</v>
      </c>
      <c r="D362" s="15" t="s">
        <v>342</v>
      </c>
      <c r="E362" s="21">
        <v>0</v>
      </c>
      <c r="F362" s="11">
        <f t="shared" si="11"/>
        <v>1.1981068514344178E-2</v>
      </c>
      <c r="G362" s="15">
        <f t="shared" ref="G362:G367" si="12">J362/(K362/L362)</f>
        <v>11.004153128875156</v>
      </c>
      <c r="H362" s="22">
        <v>7202000</v>
      </c>
      <c r="I362" s="22">
        <v>601115000</v>
      </c>
      <c r="J362" s="27">
        <v>1.32</v>
      </c>
      <c r="K362" s="22">
        <v>57739600</v>
      </c>
      <c r="L362" s="24">
        <v>481345000</v>
      </c>
    </row>
    <row r="363" spans="1:12" x14ac:dyDescent="0.25">
      <c r="A363" s="15"/>
      <c r="B363" s="15">
        <v>2016</v>
      </c>
      <c r="C363" s="20" t="s">
        <v>341</v>
      </c>
      <c r="D363" s="15" t="s">
        <v>342</v>
      </c>
      <c r="E363" s="21">
        <v>0</v>
      </c>
      <c r="F363" s="11">
        <f t="shared" si="11"/>
        <v>7.9030833596565306E-2</v>
      </c>
      <c r="G363" s="15">
        <f t="shared" si="12"/>
        <v>0.78320839726577951</v>
      </c>
      <c r="H363" s="22">
        <v>49038000</v>
      </c>
      <c r="I363" s="22">
        <v>620492000</v>
      </c>
      <c r="J363" s="27">
        <v>1</v>
      </c>
      <c r="K363" s="22">
        <v>614581000</v>
      </c>
      <c r="L363" s="24">
        <v>481345000</v>
      </c>
    </row>
    <row r="364" spans="1:12" x14ac:dyDescent="0.25">
      <c r="A364" s="15"/>
      <c r="B364" s="15">
        <v>2017</v>
      </c>
      <c r="C364" s="20" t="s">
        <v>341</v>
      </c>
      <c r="D364" s="15" t="s">
        <v>342</v>
      </c>
      <c r="E364" s="21">
        <v>0</v>
      </c>
      <c r="F364" s="11">
        <f t="shared" si="11"/>
        <v>-0.23204890982965493</v>
      </c>
      <c r="G364" s="15">
        <f t="shared" si="12"/>
        <v>0.70696706729277414</v>
      </c>
      <c r="H364" s="22">
        <v>-121647000</v>
      </c>
      <c r="I364" s="22">
        <v>524230000</v>
      </c>
      <c r="J364" s="27">
        <v>0.71</v>
      </c>
      <c r="K364" s="22">
        <v>483410000</v>
      </c>
      <c r="L364" s="24">
        <v>481345000</v>
      </c>
    </row>
    <row r="365" spans="1:12" x14ac:dyDescent="0.25">
      <c r="A365" s="15">
        <v>122</v>
      </c>
      <c r="B365" s="15">
        <v>2015</v>
      </c>
      <c r="C365" s="20" t="s">
        <v>343</v>
      </c>
      <c r="D365" s="15" t="s">
        <v>344</v>
      </c>
      <c r="E365" s="21">
        <v>0</v>
      </c>
      <c r="F365" s="11">
        <f t="shared" si="11"/>
        <v>-2.4335726858707496E-2</v>
      </c>
      <c r="G365" s="15">
        <f t="shared" si="12"/>
        <v>0.94541772094362198</v>
      </c>
      <c r="H365" s="22">
        <v>-1742000</v>
      </c>
      <c r="I365" s="22">
        <v>71582000</v>
      </c>
      <c r="J365" s="30">
        <v>0.61499999999999999</v>
      </c>
      <c r="K365" s="22">
        <v>66001000</v>
      </c>
      <c r="L365" s="24">
        <v>101461000</v>
      </c>
    </row>
    <row r="366" spans="1:12" x14ac:dyDescent="0.25">
      <c r="A366" s="15"/>
      <c r="B366" s="15">
        <v>2016</v>
      </c>
      <c r="C366" s="20" t="s">
        <v>343</v>
      </c>
      <c r="D366" s="15" t="s">
        <v>344</v>
      </c>
      <c r="E366" s="21">
        <v>0</v>
      </c>
      <c r="F366" s="11">
        <f t="shared" si="11"/>
        <v>2.4391972334032543E-2</v>
      </c>
      <c r="G366" s="15">
        <f t="shared" si="12"/>
        <v>0.59927940698738968</v>
      </c>
      <c r="H366" s="22">
        <v>1721000</v>
      </c>
      <c r="I366" s="22">
        <v>70556000</v>
      </c>
      <c r="J366" s="30">
        <v>0.4</v>
      </c>
      <c r="K366" s="22">
        <v>67722000</v>
      </c>
      <c r="L366" s="24">
        <v>101461000</v>
      </c>
    </row>
    <row r="367" spans="1:12" x14ac:dyDescent="0.25">
      <c r="A367" s="15"/>
      <c r="B367" s="15">
        <v>2017</v>
      </c>
      <c r="C367" s="20" t="s">
        <v>343</v>
      </c>
      <c r="D367" s="15" t="s">
        <v>344</v>
      </c>
      <c r="E367" s="21">
        <v>0</v>
      </c>
      <c r="F367" s="11">
        <f t="shared" si="11"/>
        <v>0.13672641148679487</v>
      </c>
      <c r="G367" s="15">
        <f t="shared" si="12"/>
        <v>0.50481404646952321</v>
      </c>
      <c r="H367" s="22">
        <v>11084000</v>
      </c>
      <c r="I367" s="22">
        <v>81067000</v>
      </c>
      <c r="J367" s="30">
        <v>0.39</v>
      </c>
      <c r="K367" s="22">
        <v>79536000</v>
      </c>
      <c r="L367" s="24">
        <v>102951000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58"/>
  <sheetViews>
    <sheetView zoomScale="80" zoomScaleNormal="80" workbookViewId="0">
      <pane xSplit="4" ySplit="1" topLeftCell="E34" activePane="bottomRight" state="frozen"/>
      <selection pane="topRight" activeCell="E1" sqref="E1"/>
      <selection pane="bottomLeft" activeCell="A2" sqref="A2"/>
      <selection pane="bottomRight" activeCell="B2" sqref="B2:G58"/>
    </sheetView>
  </sheetViews>
  <sheetFormatPr defaultRowHeight="15.75" x14ac:dyDescent="0.25"/>
  <cols>
    <col min="1" max="1" width="4.42578125" style="13" bestFit="1" customWidth="1"/>
    <col min="2" max="2" width="8.140625" style="13" bestFit="1" customWidth="1"/>
    <col min="3" max="3" width="6.5703125" style="53" bestFit="1" customWidth="1"/>
    <col min="4" max="4" width="36.7109375" style="13" bestFit="1" customWidth="1"/>
    <col min="5" max="5" width="14.5703125" style="13" bestFit="1" customWidth="1"/>
    <col min="6" max="6" width="8.85546875" style="13" bestFit="1" customWidth="1"/>
    <col min="7" max="7" width="9.28515625" style="13" bestFit="1" customWidth="1"/>
    <col min="8" max="8" width="17.140625" style="54" bestFit="1" customWidth="1"/>
    <col min="9" max="9" width="18.140625" style="54" bestFit="1" customWidth="1"/>
    <col min="10" max="10" width="31.140625" style="55" bestFit="1" customWidth="1"/>
    <col min="11" max="11" width="17.7109375" style="54" bestFit="1" customWidth="1"/>
    <col min="12" max="12" width="26.140625" style="13" bestFit="1" customWidth="1"/>
    <col min="13" max="16384" width="9.140625" style="13"/>
  </cols>
  <sheetData>
    <row r="1" spans="1:12" x14ac:dyDescent="0.25">
      <c r="A1" s="4" t="s">
        <v>0</v>
      </c>
      <c r="B1" s="4" t="s">
        <v>538</v>
      </c>
      <c r="C1" s="39" t="s">
        <v>539</v>
      </c>
      <c r="D1" s="4" t="s">
        <v>540</v>
      </c>
      <c r="E1" s="4" t="s">
        <v>2</v>
      </c>
      <c r="F1" s="5" t="s">
        <v>541</v>
      </c>
      <c r="G1" s="6" t="s">
        <v>542</v>
      </c>
      <c r="H1" s="40" t="s">
        <v>537</v>
      </c>
      <c r="I1" s="40" t="s">
        <v>570</v>
      </c>
      <c r="J1" s="41" t="s">
        <v>543</v>
      </c>
      <c r="K1" s="42" t="s">
        <v>544</v>
      </c>
      <c r="L1" s="43" t="s">
        <v>545</v>
      </c>
    </row>
    <row r="2" spans="1:12" x14ac:dyDescent="0.25">
      <c r="A2" s="15">
        <v>1</v>
      </c>
      <c r="B2" s="15">
        <v>2015</v>
      </c>
      <c r="C2" s="44" t="s">
        <v>560</v>
      </c>
      <c r="D2" s="15" t="s">
        <v>498</v>
      </c>
      <c r="E2" s="21">
        <v>1</v>
      </c>
      <c r="F2" s="11">
        <f t="shared" ref="F2:F22" si="0">H2/I2</f>
        <v>1.7727569723855703E-2</v>
      </c>
      <c r="G2" s="12">
        <f t="shared" ref="G2:G23" si="1">J2/(K2/L2)</f>
        <v>0.31818326439707284</v>
      </c>
      <c r="H2" s="45">
        <v>1031000</v>
      </c>
      <c r="I2" s="45">
        <v>58158000</v>
      </c>
      <c r="J2" s="46">
        <v>0.59</v>
      </c>
      <c r="K2" s="45">
        <v>50288000</v>
      </c>
      <c r="L2" s="47">
        <v>27120000</v>
      </c>
    </row>
    <row r="3" spans="1:12" x14ac:dyDescent="0.25">
      <c r="A3" s="15"/>
      <c r="B3" s="15">
        <v>2016</v>
      </c>
      <c r="C3" s="44" t="s">
        <v>560</v>
      </c>
      <c r="D3" s="15" t="s">
        <v>498</v>
      </c>
      <c r="E3" s="21">
        <v>1</v>
      </c>
      <c r="F3" s="11">
        <f t="shared" si="0"/>
        <v>-4.1655110248231868E-2</v>
      </c>
      <c r="G3" s="12">
        <f t="shared" si="1"/>
        <v>0.23486111411808006</v>
      </c>
      <c r="H3" s="45">
        <v>-2403000</v>
      </c>
      <c r="I3" s="45">
        <v>57688000</v>
      </c>
      <c r="J3" s="46">
        <v>0.4</v>
      </c>
      <c r="K3" s="45">
        <v>46189000</v>
      </c>
      <c r="L3" s="47">
        <v>27120000</v>
      </c>
    </row>
    <row r="4" spans="1:12" x14ac:dyDescent="0.25">
      <c r="A4" s="15"/>
      <c r="B4" s="15">
        <v>2017</v>
      </c>
      <c r="C4" s="44" t="s">
        <v>560</v>
      </c>
      <c r="D4" s="15" t="s">
        <v>498</v>
      </c>
      <c r="E4" s="21">
        <v>1</v>
      </c>
      <c r="F4" s="11">
        <f t="shared" si="0"/>
        <v>-0.22896164370409486</v>
      </c>
      <c r="G4" s="12">
        <f t="shared" si="1"/>
        <v>0.50628500311138769</v>
      </c>
      <c r="H4" s="45">
        <v>-9539000</v>
      </c>
      <c r="I4" s="45">
        <v>41662000</v>
      </c>
      <c r="J4" s="46">
        <v>0.66</v>
      </c>
      <c r="K4" s="45">
        <v>35354000</v>
      </c>
      <c r="L4" s="47">
        <v>27120000</v>
      </c>
    </row>
    <row r="5" spans="1:12" x14ac:dyDescent="0.25">
      <c r="A5" s="15">
        <v>2</v>
      </c>
      <c r="B5" s="15">
        <v>2015</v>
      </c>
      <c r="C5" s="44" t="s">
        <v>561</v>
      </c>
      <c r="D5" s="15" t="s">
        <v>499</v>
      </c>
      <c r="E5" s="21">
        <v>0</v>
      </c>
      <c r="F5" s="11">
        <f t="shared" si="0"/>
        <v>0.18164503577939217</v>
      </c>
      <c r="G5" s="12">
        <f t="shared" si="1"/>
        <v>6.8124275569341267E-2</v>
      </c>
      <c r="H5" s="45">
        <v>6676000</v>
      </c>
      <c r="I5" s="45">
        <v>36753000</v>
      </c>
      <c r="J5" s="48">
        <v>3.6999999999999998E-2</v>
      </c>
      <c r="K5" s="45">
        <v>24502000</v>
      </c>
      <c r="L5" s="47">
        <v>45113000</v>
      </c>
    </row>
    <row r="6" spans="1:12" x14ac:dyDescent="0.25">
      <c r="A6" s="15"/>
      <c r="B6" s="15">
        <v>2016</v>
      </c>
      <c r="C6" s="44" t="s">
        <v>561</v>
      </c>
      <c r="D6" s="15" t="s">
        <v>499</v>
      </c>
      <c r="E6" s="21">
        <v>0</v>
      </c>
      <c r="F6" s="11">
        <f t="shared" si="0"/>
        <v>9.8479213158112242E-2</v>
      </c>
      <c r="G6" s="12">
        <f t="shared" si="1"/>
        <v>0.14924242424242426</v>
      </c>
      <c r="H6" s="45">
        <v>4766000</v>
      </c>
      <c r="I6" s="45">
        <v>48396000</v>
      </c>
      <c r="J6" s="46">
        <v>0.1</v>
      </c>
      <c r="K6" s="45">
        <v>30228000</v>
      </c>
      <c r="L6" s="47">
        <v>45113000</v>
      </c>
    </row>
    <row r="7" spans="1:12" x14ac:dyDescent="0.25">
      <c r="A7" s="15"/>
      <c r="B7" s="15">
        <v>2017</v>
      </c>
      <c r="C7" s="44" t="s">
        <v>561</v>
      </c>
      <c r="D7" s="15" t="s">
        <v>499</v>
      </c>
      <c r="E7" s="21">
        <v>0</v>
      </c>
      <c r="F7" s="11">
        <f t="shared" si="0"/>
        <v>0.26992113835076292</v>
      </c>
      <c r="G7" s="12">
        <f t="shared" si="1"/>
        <v>0.71624424839993084</v>
      </c>
      <c r="H7" s="45">
        <v>31489000</v>
      </c>
      <c r="I7" s="45">
        <v>116660000</v>
      </c>
      <c r="J7" s="46">
        <v>0.62</v>
      </c>
      <c r="K7" s="45">
        <v>57810000</v>
      </c>
      <c r="L7" s="47">
        <v>66784000</v>
      </c>
    </row>
    <row r="8" spans="1:12" x14ac:dyDescent="0.25">
      <c r="A8" s="15">
        <v>3</v>
      </c>
      <c r="B8" s="15">
        <v>2015</v>
      </c>
      <c r="C8" s="44" t="s">
        <v>562</v>
      </c>
      <c r="D8" s="15" t="s">
        <v>500</v>
      </c>
      <c r="E8" s="21">
        <v>0</v>
      </c>
      <c r="F8" s="11">
        <f t="shared" si="0"/>
        <v>2.5581491471867333E-3</v>
      </c>
      <c r="G8" s="12">
        <f t="shared" si="1"/>
        <v>7.818670502844341E-2</v>
      </c>
      <c r="H8" s="45">
        <v>326972</v>
      </c>
      <c r="I8" s="45">
        <v>127815847</v>
      </c>
      <c r="J8" s="49">
        <v>7.4000000000000003E-3</v>
      </c>
      <c r="K8" s="45">
        <v>63901107</v>
      </c>
      <c r="L8" s="47">
        <v>675164460</v>
      </c>
    </row>
    <row r="9" spans="1:12" x14ac:dyDescent="0.25">
      <c r="A9" s="15"/>
      <c r="B9" s="15">
        <v>2016</v>
      </c>
      <c r="C9" s="44" t="s">
        <v>562</v>
      </c>
      <c r="D9" s="15" t="s">
        <v>500</v>
      </c>
      <c r="E9" s="21">
        <v>0</v>
      </c>
      <c r="F9" s="11">
        <f t="shared" si="0"/>
        <v>1.2481860172720913E-2</v>
      </c>
      <c r="G9" s="12">
        <f t="shared" si="1"/>
        <v>0.16992248545857153</v>
      </c>
      <c r="H9" s="45">
        <v>1549883</v>
      </c>
      <c r="I9" s="45">
        <v>124170835</v>
      </c>
      <c r="J9" s="48">
        <v>1.6E-2</v>
      </c>
      <c r="K9" s="45">
        <v>63573878</v>
      </c>
      <c r="L9" s="47">
        <v>675164460</v>
      </c>
    </row>
    <row r="10" spans="1:12" x14ac:dyDescent="0.25">
      <c r="A10" s="15"/>
      <c r="B10" s="15">
        <v>2017</v>
      </c>
      <c r="C10" s="44" t="s">
        <v>562</v>
      </c>
      <c r="D10" s="15" t="s">
        <v>500</v>
      </c>
      <c r="E10" s="21">
        <v>0</v>
      </c>
      <c r="F10" s="11">
        <f t="shared" si="0"/>
        <v>2.0082629627088178E-2</v>
      </c>
      <c r="G10" s="12">
        <f t="shared" si="1"/>
        <v>0.79844856569376976</v>
      </c>
      <c r="H10" s="45">
        <v>3464601</v>
      </c>
      <c r="I10" s="45">
        <v>172517298</v>
      </c>
      <c r="J10" s="48">
        <v>5.8999999999999997E-2</v>
      </c>
      <c r="K10" s="45">
        <v>99780261</v>
      </c>
      <c r="L10" s="47">
        <v>1350328920</v>
      </c>
    </row>
    <row r="11" spans="1:12" x14ac:dyDescent="0.25">
      <c r="A11" s="15">
        <v>4</v>
      </c>
      <c r="B11" s="15">
        <v>2015</v>
      </c>
      <c r="C11" s="44" t="s">
        <v>564</v>
      </c>
      <c r="D11" s="15" t="s">
        <v>563</v>
      </c>
      <c r="E11" s="21">
        <v>0</v>
      </c>
      <c r="F11" s="11">
        <f t="shared" si="0"/>
        <v>2.7605713924530689E-2</v>
      </c>
      <c r="G11" s="12">
        <f t="shared" si="1"/>
        <v>0.3013493437508783</v>
      </c>
      <c r="H11" s="45">
        <v>1747000</v>
      </c>
      <c r="I11" s="45">
        <v>63284000</v>
      </c>
      <c r="J11" s="48">
        <v>3.1E-2</v>
      </c>
      <c r="K11" s="45">
        <v>35581000</v>
      </c>
      <c r="L11" s="47">
        <v>345881000</v>
      </c>
    </row>
    <row r="12" spans="1:12" x14ac:dyDescent="0.25">
      <c r="A12" s="15"/>
      <c r="B12" s="15">
        <v>2016</v>
      </c>
      <c r="C12" s="44" t="s">
        <v>564</v>
      </c>
      <c r="D12" s="15" t="s">
        <v>563</v>
      </c>
      <c r="E12" s="21">
        <v>0</v>
      </c>
      <c r="F12" s="11">
        <f t="shared" si="0"/>
        <v>3.7150349650349648E-2</v>
      </c>
      <c r="G12" s="12">
        <f t="shared" si="1"/>
        <v>0.21754662194035326</v>
      </c>
      <c r="H12" s="45">
        <v>2465000</v>
      </c>
      <c r="I12" s="45">
        <v>66352000</v>
      </c>
      <c r="J12" s="48">
        <v>2.4E-2</v>
      </c>
      <c r="K12" s="45">
        <v>38158000</v>
      </c>
      <c r="L12" s="47">
        <v>345881000</v>
      </c>
    </row>
    <row r="13" spans="1:12" x14ac:dyDescent="0.25">
      <c r="A13" s="15"/>
      <c r="B13" s="15">
        <v>2017</v>
      </c>
      <c r="C13" s="44" t="s">
        <v>564</v>
      </c>
      <c r="D13" s="15" t="s">
        <v>563</v>
      </c>
      <c r="E13" s="21">
        <v>0</v>
      </c>
      <c r="F13" s="11">
        <f t="shared" si="0"/>
        <v>-6.1572655733765844E-3</v>
      </c>
      <c r="G13" s="12">
        <f t="shared" si="1"/>
        <v>0.33199415862220277</v>
      </c>
      <c r="H13" s="45">
        <v>-615000</v>
      </c>
      <c r="I13" s="45">
        <v>99882000</v>
      </c>
      <c r="J13" s="48">
        <v>3.5000000000000003E-2</v>
      </c>
      <c r="K13" s="45">
        <v>36464000</v>
      </c>
      <c r="L13" s="47">
        <v>345881000</v>
      </c>
    </row>
    <row r="14" spans="1:12" x14ac:dyDescent="0.25">
      <c r="A14" s="15">
        <v>5</v>
      </c>
      <c r="B14" s="15">
        <v>2015</v>
      </c>
      <c r="C14" s="44" t="s">
        <v>566</v>
      </c>
      <c r="D14" s="15" t="s">
        <v>565</v>
      </c>
      <c r="E14" s="21">
        <v>1</v>
      </c>
      <c r="F14" s="11">
        <f t="shared" si="0"/>
        <v>-5.206755364732564E-2</v>
      </c>
      <c r="G14" s="12">
        <f t="shared" si="1"/>
        <v>0.24843822619108022</v>
      </c>
      <c r="H14" s="45">
        <v>-6015000</v>
      </c>
      <c r="I14" s="45">
        <v>115523000</v>
      </c>
      <c r="J14" s="48">
        <v>5.8999999999999997E-2</v>
      </c>
      <c r="K14" s="45">
        <v>59127000</v>
      </c>
      <c r="L14" s="47">
        <v>248973000</v>
      </c>
    </row>
    <row r="15" spans="1:12" x14ac:dyDescent="0.25">
      <c r="A15" s="15"/>
      <c r="B15" s="15">
        <v>2016</v>
      </c>
      <c r="C15" s="44" t="s">
        <v>566</v>
      </c>
      <c r="D15" s="15" t="s">
        <v>565</v>
      </c>
      <c r="E15" s="21">
        <v>1</v>
      </c>
      <c r="F15" s="11">
        <f t="shared" si="0"/>
        <v>-4.146503372040445E-2</v>
      </c>
      <c r="G15" s="12">
        <f t="shared" si="1"/>
        <v>0.17025210689731646</v>
      </c>
      <c r="H15" s="45">
        <v>-4310000</v>
      </c>
      <c r="I15" s="45">
        <v>103943000</v>
      </c>
      <c r="J15" s="48">
        <v>3.6999999999999998E-2</v>
      </c>
      <c r="K15" s="45">
        <v>54108000</v>
      </c>
      <c r="L15" s="47">
        <v>248973000</v>
      </c>
    </row>
    <row r="16" spans="1:12" x14ac:dyDescent="0.25">
      <c r="A16" s="15"/>
      <c r="B16" s="15">
        <v>2017</v>
      </c>
      <c r="C16" s="44" t="s">
        <v>566</v>
      </c>
      <c r="D16" s="15" t="s">
        <v>565</v>
      </c>
      <c r="E16" s="21">
        <v>1</v>
      </c>
      <c r="F16" s="11">
        <f t="shared" si="0"/>
        <v>2.8875748475069483E-2</v>
      </c>
      <c r="G16" s="12">
        <f t="shared" si="1"/>
        <v>0.4266260025175328</v>
      </c>
      <c r="H16" s="45">
        <v>3096000</v>
      </c>
      <c r="I16" s="45">
        <v>107218000</v>
      </c>
      <c r="J16" s="48">
        <v>9.6000000000000002E-2</v>
      </c>
      <c r="K16" s="45">
        <v>55610000</v>
      </c>
      <c r="L16" s="47">
        <v>247132000</v>
      </c>
    </row>
    <row r="17" spans="1:12" x14ac:dyDescent="0.25">
      <c r="A17" s="15">
        <v>6</v>
      </c>
      <c r="B17" s="15">
        <v>2015</v>
      </c>
      <c r="C17" s="44" t="s">
        <v>567</v>
      </c>
      <c r="D17" s="15" t="s">
        <v>501</v>
      </c>
      <c r="E17" s="21">
        <v>1</v>
      </c>
      <c r="F17" s="11">
        <f t="shared" si="0"/>
        <v>-4.8141377209018892E-2</v>
      </c>
      <c r="G17" s="12">
        <f t="shared" si="1"/>
        <v>0.46024835119538338</v>
      </c>
      <c r="H17" s="45">
        <v>-1027000</v>
      </c>
      <c r="I17" s="45">
        <v>21333000</v>
      </c>
      <c r="J17" s="49">
        <v>1.5E-3</v>
      </c>
      <c r="K17" s="45">
        <v>4852000</v>
      </c>
      <c r="L17" s="47">
        <v>1488750000</v>
      </c>
    </row>
    <row r="18" spans="1:12" x14ac:dyDescent="0.25">
      <c r="A18" s="15"/>
      <c r="B18" s="15">
        <v>2016</v>
      </c>
      <c r="C18" s="44" t="s">
        <v>567</v>
      </c>
      <c r="D18" s="15" t="s">
        <v>501</v>
      </c>
      <c r="E18" s="21">
        <v>1</v>
      </c>
      <c r="F18" s="11">
        <f t="shared" si="0"/>
        <v>-0.26420821493154223</v>
      </c>
      <c r="G18" s="12">
        <f t="shared" si="1"/>
        <v>1.6754937142857143</v>
      </c>
      <c r="H18" s="45">
        <v>-4091000</v>
      </c>
      <c r="I18" s="45">
        <v>15484000</v>
      </c>
      <c r="J18" s="49">
        <v>7.3999999999999999E-4</v>
      </c>
      <c r="K18" s="45">
        <v>5180000</v>
      </c>
      <c r="L18" s="47">
        <v>11728456000</v>
      </c>
    </row>
    <row r="19" spans="1:12" x14ac:dyDescent="0.25">
      <c r="A19" s="15"/>
      <c r="B19" s="15">
        <v>2017</v>
      </c>
      <c r="C19" s="44" t="s">
        <v>567</v>
      </c>
      <c r="D19" s="15" t="s">
        <v>501</v>
      </c>
      <c r="E19" s="21">
        <v>1</v>
      </c>
      <c r="F19" s="11">
        <f t="shared" si="0"/>
        <v>-0.10301097020150937</v>
      </c>
      <c r="G19" s="12">
        <f t="shared" si="1"/>
        <v>2.1517996502994015</v>
      </c>
      <c r="H19" s="45">
        <v>-1324000</v>
      </c>
      <c r="I19" s="45">
        <v>12853000</v>
      </c>
      <c r="J19" s="49">
        <v>7.3999999999999999E-4</v>
      </c>
      <c r="K19" s="45">
        <v>4175000</v>
      </c>
      <c r="L19" s="47">
        <v>12140221000</v>
      </c>
    </row>
    <row r="20" spans="1:12" x14ac:dyDescent="0.25">
      <c r="A20" s="15">
        <v>7</v>
      </c>
      <c r="B20" s="15">
        <v>2015</v>
      </c>
      <c r="C20" s="50" t="s">
        <v>568</v>
      </c>
      <c r="D20" s="15" t="s">
        <v>502</v>
      </c>
      <c r="E20" s="21">
        <v>0</v>
      </c>
      <c r="F20" s="11">
        <f t="shared" si="0"/>
        <v>5.9743818506245223E-2</v>
      </c>
      <c r="G20" s="12">
        <f t="shared" si="1"/>
        <v>0.66677299832107917</v>
      </c>
      <c r="H20" s="45">
        <v>3750000</v>
      </c>
      <c r="I20" s="45">
        <v>62768000</v>
      </c>
      <c r="J20" s="46">
        <v>0.21</v>
      </c>
      <c r="K20" s="45">
        <v>51819000</v>
      </c>
      <c r="L20" s="47">
        <v>164531000</v>
      </c>
    </row>
    <row r="21" spans="1:12" x14ac:dyDescent="0.25">
      <c r="A21" s="15"/>
      <c r="B21" s="15">
        <v>2016</v>
      </c>
      <c r="C21" s="50" t="s">
        <v>568</v>
      </c>
      <c r="D21" s="15" t="s">
        <v>502</v>
      </c>
      <c r="E21" s="21">
        <v>0</v>
      </c>
      <c r="F21" s="11">
        <f t="shared" si="0"/>
        <v>5.1275741683456111E-2</v>
      </c>
      <c r="G21" s="12">
        <f t="shared" si="1"/>
        <v>0.50537111986412753</v>
      </c>
      <c r="H21" s="45">
        <v>3334000</v>
      </c>
      <c r="I21" s="45">
        <v>65021000</v>
      </c>
      <c r="J21" s="46">
        <v>0.17</v>
      </c>
      <c r="K21" s="45">
        <v>55346000</v>
      </c>
      <c r="L21" s="47">
        <v>164531000</v>
      </c>
    </row>
    <row r="22" spans="1:12" x14ac:dyDescent="0.25">
      <c r="A22" s="15"/>
      <c r="B22" s="15">
        <v>2017</v>
      </c>
      <c r="C22" s="50" t="s">
        <v>568</v>
      </c>
      <c r="D22" s="15" t="s">
        <v>502</v>
      </c>
      <c r="E22" s="21">
        <v>0</v>
      </c>
      <c r="F22" s="11">
        <f t="shared" si="0"/>
        <v>3.8497908419213696E-2</v>
      </c>
      <c r="G22" s="12">
        <f t="shared" si="1"/>
        <v>0.58473102390482967</v>
      </c>
      <c r="H22" s="45">
        <v>2402000</v>
      </c>
      <c r="I22" s="45">
        <v>62393000</v>
      </c>
      <c r="J22" s="46">
        <v>0.19</v>
      </c>
      <c r="K22" s="45">
        <v>53462000</v>
      </c>
      <c r="L22" s="47">
        <v>164531000</v>
      </c>
    </row>
    <row r="23" spans="1:12" x14ac:dyDescent="0.25">
      <c r="A23" s="15">
        <v>8</v>
      </c>
      <c r="B23" s="15">
        <v>2015</v>
      </c>
      <c r="C23" s="51">
        <v>585</v>
      </c>
      <c r="D23" s="15" t="s">
        <v>503</v>
      </c>
      <c r="E23" s="21">
        <v>0</v>
      </c>
      <c r="F23" s="11">
        <f t="shared" ref="F23:F49" si="2">H23/I23</f>
        <v>6.6987216380755679E-2</v>
      </c>
      <c r="G23" s="12">
        <f t="shared" si="1"/>
        <v>2.0604728016158433</v>
      </c>
      <c r="H23" s="45">
        <v>262460</v>
      </c>
      <c r="I23" s="45">
        <v>3918061</v>
      </c>
      <c r="J23" s="49">
        <v>8.8000000000000005E-3</v>
      </c>
      <c r="K23" s="45">
        <v>2679468</v>
      </c>
      <c r="L23" s="47">
        <v>627383061</v>
      </c>
    </row>
    <row r="24" spans="1:12" x14ac:dyDescent="0.25">
      <c r="A24" s="15"/>
      <c r="B24" s="15">
        <v>2016</v>
      </c>
      <c r="C24" s="51">
        <v>585</v>
      </c>
      <c r="D24" s="15" t="s">
        <v>503</v>
      </c>
      <c r="E24" s="21">
        <v>0</v>
      </c>
      <c r="F24" s="11">
        <f t="shared" si="2"/>
        <v>2.2750931446062991E-2</v>
      </c>
      <c r="G24" s="12">
        <f t="shared" ref="G24:G49" si="3">J24/(K24/L24)</f>
        <v>1.3216597262794225</v>
      </c>
      <c r="H24" s="45">
        <v>83028</v>
      </c>
      <c r="I24" s="45">
        <v>3649433</v>
      </c>
      <c r="J24" s="52">
        <v>6.6E-3</v>
      </c>
      <c r="K24" s="45">
        <v>3132976</v>
      </c>
      <c r="L24" s="47">
        <v>627383061</v>
      </c>
    </row>
    <row r="25" spans="1:12" x14ac:dyDescent="0.25">
      <c r="A25" s="15"/>
      <c r="B25" s="15">
        <v>2017</v>
      </c>
      <c r="C25" s="51">
        <v>585</v>
      </c>
      <c r="D25" s="15" t="s">
        <v>503</v>
      </c>
      <c r="E25" s="21">
        <v>0</v>
      </c>
      <c r="F25" s="11">
        <f t="shared" si="2"/>
        <v>4.7663379812288083E-2</v>
      </c>
      <c r="G25" s="12">
        <f t="shared" si="3"/>
        <v>2.8181792336717275</v>
      </c>
      <c r="H25" s="45">
        <v>191068</v>
      </c>
      <c r="I25" s="45">
        <v>4008696</v>
      </c>
      <c r="J25" s="52">
        <v>8.0999999999999996E-3</v>
      </c>
      <c r="K25" s="45">
        <v>1803222</v>
      </c>
      <c r="L25" s="47">
        <v>627383061</v>
      </c>
    </row>
    <row r="26" spans="1:12" x14ac:dyDescent="0.25">
      <c r="A26" s="15">
        <v>9</v>
      </c>
      <c r="B26" s="15">
        <v>2015</v>
      </c>
      <c r="C26" s="44" t="s">
        <v>556</v>
      </c>
      <c r="D26" s="15" t="s">
        <v>546</v>
      </c>
      <c r="E26" s="21">
        <v>1</v>
      </c>
      <c r="F26" s="11">
        <f t="shared" si="2"/>
        <v>3.7242040753293834E-2</v>
      </c>
      <c r="G26" s="12">
        <f t="shared" si="3"/>
        <v>3.0576213704769932</v>
      </c>
      <c r="H26" s="45">
        <v>9164000</v>
      </c>
      <c r="I26" s="45">
        <v>246066000</v>
      </c>
      <c r="J26" s="46">
        <v>0.69</v>
      </c>
      <c r="K26" s="45">
        <v>228913000</v>
      </c>
      <c r="L26" s="47">
        <v>1014390262</v>
      </c>
    </row>
    <row r="27" spans="1:12" x14ac:dyDescent="0.25">
      <c r="A27" s="15"/>
      <c r="B27" s="15">
        <v>2016</v>
      </c>
      <c r="C27" s="44" t="s">
        <v>556</v>
      </c>
      <c r="D27" s="15" t="s">
        <v>546</v>
      </c>
      <c r="E27" s="21">
        <v>1</v>
      </c>
      <c r="F27" s="11">
        <f t="shared" si="2"/>
        <v>-3.7076450420766731E-2</v>
      </c>
      <c r="G27" s="12">
        <f t="shared" si="3"/>
        <v>0.42331500229520513</v>
      </c>
      <c r="H27" s="45">
        <v>-8327000</v>
      </c>
      <c r="I27" s="45">
        <v>224590000</v>
      </c>
      <c r="J27" s="46">
        <v>0.45</v>
      </c>
      <c r="K27" s="45">
        <v>215667000</v>
      </c>
      <c r="L27" s="47">
        <v>202877948</v>
      </c>
    </row>
    <row r="28" spans="1:12" ht="14.25" customHeight="1" x14ac:dyDescent="0.25">
      <c r="A28" s="15"/>
      <c r="B28" s="15">
        <v>2017</v>
      </c>
      <c r="C28" s="44" t="s">
        <v>556</v>
      </c>
      <c r="D28" s="15" t="s">
        <v>546</v>
      </c>
      <c r="E28" s="21">
        <v>1</v>
      </c>
      <c r="F28" s="11">
        <f t="shared" si="2"/>
        <v>-5.1179424817951576E-2</v>
      </c>
      <c r="G28" s="12">
        <f t="shared" si="3"/>
        <v>0.46082668892027218</v>
      </c>
      <c r="H28" s="45">
        <v>-10690000</v>
      </c>
      <c r="I28" s="45">
        <v>208873000</v>
      </c>
      <c r="J28" s="46">
        <v>0.46</v>
      </c>
      <c r="K28" s="45">
        <v>202514000</v>
      </c>
      <c r="L28" s="47">
        <v>202877948</v>
      </c>
    </row>
    <row r="29" spans="1:12" x14ac:dyDescent="0.25">
      <c r="A29" s="15">
        <v>10</v>
      </c>
      <c r="B29" s="15">
        <v>2015</v>
      </c>
      <c r="C29" s="44" t="s">
        <v>557</v>
      </c>
      <c r="D29" s="15" t="s">
        <v>504</v>
      </c>
      <c r="E29" s="21">
        <v>0</v>
      </c>
      <c r="F29" s="11">
        <f t="shared" si="2"/>
        <v>5.7516374037535192E-2</v>
      </c>
      <c r="G29" s="12">
        <f>J29/(K29/L29)</f>
        <v>0.58207124906204222</v>
      </c>
      <c r="H29" s="45">
        <v>15403000</v>
      </c>
      <c r="I29" s="45">
        <v>267802000</v>
      </c>
      <c r="J29" s="46">
        <v>0.52</v>
      </c>
      <c r="K29" s="45">
        <v>167918000</v>
      </c>
      <c r="L29" s="24">
        <v>187962000</v>
      </c>
    </row>
    <row r="30" spans="1:12" x14ac:dyDescent="0.25">
      <c r="A30" s="15"/>
      <c r="B30" s="15">
        <v>2016</v>
      </c>
      <c r="C30" s="44" t="s">
        <v>557</v>
      </c>
      <c r="D30" s="15" t="s">
        <v>504</v>
      </c>
      <c r="E30" s="21">
        <v>0</v>
      </c>
      <c r="F30" s="11">
        <f t="shared" si="2"/>
        <v>3.1032699483966499E-2</v>
      </c>
      <c r="G30" s="12">
        <f>J30/(K30/L30)</f>
        <v>0.41621588862925174</v>
      </c>
      <c r="H30" s="45">
        <v>8341000</v>
      </c>
      <c r="I30" s="45">
        <v>268781000</v>
      </c>
      <c r="J30" s="46">
        <v>0.38</v>
      </c>
      <c r="K30" s="45">
        <v>171607000</v>
      </c>
      <c r="L30" s="24">
        <v>187962000</v>
      </c>
    </row>
    <row r="31" spans="1:12" x14ac:dyDescent="0.25">
      <c r="A31" s="15"/>
      <c r="B31" s="15">
        <v>2017</v>
      </c>
      <c r="C31" s="44" t="s">
        <v>557</v>
      </c>
      <c r="D31" s="15" t="s">
        <v>504</v>
      </c>
      <c r="E31" s="21">
        <v>0</v>
      </c>
      <c r="F31" s="11">
        <f t="shared" si="2"/>
        <v>5.7987355534973627E-3</v>
      </c>
      <c r="G31" s="12">
        <f t="shared" si="3"/>
        <v>1.4229783911060774</v>
      </c>
      <c r="H31" s="45">
        <v>1872000</v>
      </c>
      <c r="I31" s="45">
        <v>322829000</v>
      </c>
      <c r="J31" s="46">
        <v>1.27</v>
      </c>
      <c r="K31" s="45">
        <v>167755000</v>
      </c>
      <c r="L31" s="24">
        <v>187962000</v>
      </c>
    </row>
    <row r="32" spans="1:12" x14ac:dyDescent="0.25">
      <c r="A32" s="15">
        <v>11</v>
      </c>
      <c r="B32" s="15">
        <v>2015</v>
      </c>
      <c r="C32" s="44" t="s">
        <v>558</v>
      </c>
      <c r="D32" s="15" t="s">
        <v>505</v>
      </c>
      <c r="E32" s="21">
        <v>0</v>
      </c>
      <c r="F32" s="11">
        <f t="shared" si="2"/>
        <v>2.6796736990980317E-2</v>
      </c>
      <c r="G32" s="12">
        <f t="shared" si="3"/>
        <v>0.89456669282806223</v>
      </c>
      <c r="H32" s="45">
        <v>14608000</v>
      </c>
      <c r="I32" s="45">
        <v>545141000</v>
      </c>
      <c r="J32" s="46">
        <v>0.41</v>
      </c>
      <c r="K32" s="45">
        <v>129198000</v>
      </c>
      <c r="L32" s="24">
        <v>281893238</v>
      </c>
    </row>
    <row r="33" spans="1:12" x14ac:dyDescent="0.25">
      <c r="A33" s="15"/>
      <c r="B33" s="15">
        <v>2016</v>
      </c>
      <c r="C33" s="44" t="s">
        <v>558</v>
      </c>
      <c r="D33" s="15" t="s">
        <v>505</v>
      </c>
      <c r="E33" s="21">
        <v>0</v>
      </c>
      <c r="F33" s="11">
        <f t="shared" si="2"/>
        <v>3.2959170486024612E-2</v>
      </c>
      <c r="G33" s="12">
        <f t="shared" si="3"/>
        <v>0.91821901628664493</v>
      </c>
      <c r="H33" s="45">
        <v>17597000</v>
      </c>
      <c r="I33" s="45">
        <v>533903000</v>
      </c>
      <c r="J33" s="46">
        <v>0.43</v>
      </c>
      <c r="K33" s="45">
        <v>132010000</v>
      </c>
      <c r="L33" s="24">
        <v>281893238</v>
      </c>
    </row>
    <row r="34" spans="1:12" x14ac:dyDescent="0.25">
      <c r="A34" s="15"/>
      <c r="B34" s="15">
        <v>2017</v>
      </c>
      <c r="C34" s="44" t="s">
        <v>558</v>
      </c>
      <c r="D34" s="15" t="s">
        <v>505</v>
      </c>
      <c r="E34" s="21">
        <v>0</v>
      </c>
      <c r="F34" s="11">
        <f t="shared" si="2"/>
        <v>5.3691287212582824E-2</v>
      </c>
      <c r="G34" s="12">
        <f t="shared" si="3"/>
        <v>1.2946975195567143</v>
      </c>
      <c r="H34" s="45">
        <v>29917000</v>
      </c>
      <c r="I34" s="45">
        <v>557204000</v>
      </c>
      <c r="J34" s="46">
        <v>0.62</v>
      </c>
      <c r="K34" s="45">
        <v>134992000</v>
      </c>
      <c r="L34" s="24">
        <v>281893238</v>
      </c>
    </row>
    <row r="35" spans="1:12" x14ac:dyDescent="0.25">
      <c r="A35" s="35">
        <v>12</v>
      </c>
      <c r="B35" s="15">
        <v>2015</v>
      </c>
      <c r="C35" s="50" t="s">
        <v>559</v>
      </c>
      <c r="D35" s="15" t="s">
        <v>547</v>
      </c>
      <c r="E35" s="21">
        <v>1</v>
      </c>
      <c r="F35" s="11">
        <f t="shared" si="2"/>
        <v>-0.23322989510489511</v>
      </c>
      <c r="G35" s="12">
        <f t="shared" si="3"/>
        <v>0.40663962627636596</v>
      </c>
      <c r="H35" s="45">
        <v>-106726000</v>
      </c>
      <c r="I35" s="45">
        <v>457600000</v>
      </c>
      <c r="J35" s="46">
        <v>0.14000000000000001</v>
      </c>
      <c r="K35" s="45">
        <v>162473000</v>
      </c>
      <c r="L35" s="24">
        <v>471914000</v>
      </c>
    </row>
    <row r="36" spans="1:12" x14ac:dyDescent="0.25">
      <c r="A36" s="15"/>
      <c r="B36" s="15">
        <v>2016</v>
      </c>
      <c r="C36" s="50" t="s">
        <v>559</v>
      </c>
      <c r="D36" s="15" t="s">
        <v>547</v>
      </c>
      <c r="E36" s="21">
        <v>1</v>
      </c>
      <c r="F36" s="11">
        <f t="shared" si="2"/>
        <v>-0.13828200158944828</v>
      </c>
      <c r="G36" s="12">
        <f t="shared" si="3"/>
        <v>0.45522669018548634</v>
      </c>
      <c r="H36" s="45">
        <v>-49590000</v>
      </c>
      <c r="I36" s="45">
        <v>358615000</v>
      </c>
      <c r="J36" s="46">
        <v>0.14000000000000001</v>
      </c>
      <c r="K36" s="45">
        <v>145132000</v>
      </c>
      <c r="L36" s="24">
        <v>471914000</v>
      </c>
    </row>
    <row r="37" spans="1:12" x14ac:dyDescent="0.25">
      <c r="A37" s="15"/>
      <c r="B37" s="15">
        <v>2017</v>
      </c>
      <c r="C37" s="50" t="s">
        <v>559</v>
      </c>
      <c r="D37" s="15" t="s">
        <v>547</v>
      </c>
      <c r="E37" s="21">
        <v>1</v>
      </c>
      <c r="F37" s="11">
        <f t="shared" si="2"/>
        <v>6.4250811294714457E-3</v>
      </c>
      <c r="G37" s="12">
        <f t="shared" si="3"/>
        <v>0.53993449812885841</v>
      </c>
      <c r="H37" s="45">
        <v>1378000</v>
      </c>
      <c r="I37" s="45">
        <v>214472000</v>
      </c>
      <c r="J37" s="48">
        <v>9.6000000000000002E-2</v>
      </c>
      <c r="K37" s="45">
        <v>83906000</v>
      </c>
      <c r="L37" s="24">
        <v>471914000</v>
      </c>
    </row>
    <row r="38" spans="1:12" x14ac:dyDescent="0.25">
      <c r="A38" s="15">
        <v>13</v>
      </c>
      <c r="B38" s="15">
        <v>2015</v>
      </c>
      <c r="C38" s="44" t="s">
        <v>549</v>
      </c>
      <c r="D38" s="15" t="s">
        <v>506</v>
      </c>
      <c r="E38" s="21">
        <v>0</v>
      </c>
      <c r="F38" s="11">
        <f t="shared" si="2"/>
        <v>8.9479857445752695E-2</v>
      </c>
      <c r="G38" s="12">
        <f t="shared" si="3"/>
        <v>0.84245397697937863</v>
      </c>
      <c r="H38" s="45">
        <v>7934000</v>
      </c>
      <c r="I38" s="45">
        <v>88668000</v>
      </c>
      <c r="J38" s="46">
        <v>0.22</v>
      </c>
      <c r="K38" s="45">
        <v>65854000</v>
      </c>
      <c r="L38" s="24">
        <v>252177110</v>
      </c>
    </row>
    <row r="39" spans="1:12" x14ac:dyDescent="0.25">
      <c r="A39" s="15"/>
      <c r="B39" s="15">
        <v>2016</v>
      </c>
      <c r="C39" s="44" t="s">
        <v>549</v>
      </c>
      <c r="D39" s="15" t="s">
        <v>506</v>
      </c>
      <c r="E39" s="21">
        <v>0</v>
      </c>
      <c r="F39" s="11">
        <f t="shared" si="2"/>
        <v>4.8248449584560498E-3</v>
      </c>
      <c r="G39" s="12">
        <f t="shared" si="3"/>
        <v>0.75273004328142878</v>
      </c>
      <c r="H39" s="45">
        <v>403000</v>
      </c>
      <c r="I39" s="45">
        <v>83526000</v>
      </c>
      <c r="J39" s="46">
        <v>0.18</v>
      </c>
      <c r="K39" s="45">
        <v>60303000</v>
      </c>
      <c r="L39" s="24">
        <v>252177110</v>
      </c>
    </row>
    <row r="40" spans="1:12" x14ac:dyDescent="0.25">
      <c r="A40" s="15"/>
      <c r="B40" s="15">
        <v>2017</v>
      </c>
      <c r="C40" s="44" t="s">
        <v>549</v>
      </c>
      <c r="D40" s="15" t="s">
        <v>506</v>
      </c>
      <c r="E40" s="21">
        <v>0</v>
      </c>
      <c r="F40" s="11">
        <f t="shared" si="2"/>
        <v>1.9459471669132512E-2</v>
      </c>
      <c r="G40" s="12">
        <f t="shared" si="3"/>
        <v>0.74525316542982856</v>
      </c>
      <c r="H40" s="45">
        <v>1723000</v>
      </c>
      <c r="I40" s="45">
        <v>88543000</v>
      </c>
      <c r="J40" s="46">
        <v>0.18</v>
      </c>
      <c r="K40" s="45">
        <v>60908000</v>
      </c>
      <c r="L40" s="24">
        <v>252177110</v>
      </c>
    </row>
    <row r="41" spans="1:12" x14ac:dyDescent="0.25">
      <c r="A41" s="26">
        <v>14</v>
      </c>
      <c r="B41" s="15">
        <v>2015</v>
      </c>
      <c r="C41" s="50" t="s">
        <v>550</v>
      </c>
      <c r="D41" s="15" t="s">
        <v>507</v>
      </c>
      <c r="E41" s="21">
        <v>0</v>
      </c>
      <c r="F41" s="11">
        <f t="shared" si="2"/>
        <v>2.9763218656603984E-2</v>
      </c>
      <c r="G41" s="12">
        <f t="shared" si="3"/>
        <v>0.14506490664385399</v>
      </c>
      <c r="H41" s="45">
        <v>33979000</v>
      </c>
      <c r="I41" s="45">
        <v>1141644000</v>
      </c>
      <c r="J41" s="46">
        <v>0.28999999999999998</v>
      </c>
      <c r="K41" s="45">
        <v>402116000</v>
      </c>
      <c r="L41" s="47">
        <v>201148000</v>
      </c>
    </row>
    <row r="42" spans="1:12" x14ac:dyDescent="0.25">
      <c r="A42" s="15"/>
      <c r="B42" s="15">
        <v>2016</v>
      </c>
      <c r="C42" s="50" t="s">
        <v>550</v>
      </c>
      <c r="D42" s="15" t="s">
        <v>507</v>
      </c>
      <c r="E42" s="21">
        <v>0</v>
      </c>
      <c r="F42" s="11">
        <f t="shared" si="2"/>
        <v>3.1088633550468238E-2</v>
      </c>
      <c r="G42" s="12">
        <f t="shared" si="3"/>
        <v>0.12296425351122521</v>
      </c>
      <c r="H42" s="45">
        <v>34811000</v>
      </c>
      <c r="I42" s="45">
        <v>1119734000</v>
      </c>
      <c r="J42" s="46">
        <v>0.24</v>
      </c>
      <c r="K42" s="45">
        <v>392598000</v>
      </c>
      <c r="L42" s="47">
        <v>201148000</v>
      </c>
    </row>
    <row r="43" spans="1:12" x14ac:dyDescent="0.25">
      <c r="A43" s="15"/>
      <c r="B43" s="15">
        <v>2017</v>
      </c>
      <c r="C43" s="50" t="s">
        <v>550</v>
      </c>
      <c r="D43" s="15" t="s">
        <v>507</v>
      </c>
      <c r="E43" s="21">
        <v>0</v>
      </c>
      <c r="F43" s="11">
        <f t="shared" si="2"/>
        <v>3.1660458321383422E-2</v>
      </c>
      <c r="G43" s="12">
        <f t="shared" si="3"/>
        <v>0.16946023887135553</v>
      </c>
      <c r="H43" s="45">
        <v>37644000</v>
      </c>
      <c r="I43" s="45">
        <v>1188991000</v>
      </c>
      <c r="J43" s="46">
        <v>0.39</v>
      </c>
      <c r="K43" s="45">
        <v>462927000</v>
      </c>
      <c r="L43" s="47">
        <v>201148000</v>
      </c>
    </row>
    <row r="44" spans="1:12" x14ac:dyDescent="0.25">
      <c r="A44" s="35">
        <v>15</v>
      </c>
      <c r="B44" s="15">
        <v>2015</v>
      </c>
      <c r="C44" s="44" t="s">
        <v>551</v>
      </c>
      <c r="D44" s="15" t="s">
        <v>508</v>
      </c>
      <c r="E44" s="21">
        <v>1</v>
      </c>
      <c r="F44" s="11">
        <f t="shared" si="2"/>
        <v>-1.6815205791583743E-2</v>
      </c>
      <c r="G44" s="12">
        <f t="shared" si="3"/>
        <v>2.3463783783783783E-2</v>
      </c>
      <c r="H44" s="45">
        <v>-583000</v>
      </c>
      <c r="I44" s="45">
        <v>34671000</v>
      </c>
      <c r="J44" s="48">
        <v>1.7999999999999999E-2</v>
      </c>
      <c r="K44" s="45">
        <v>16650000</v>
      </c>
      <c r="L44" s="47">
        <v>21704000</v>
      </c>
    </row>
    <row r="45" spans="1:12" x14ac:dyDescent="0.25">
      <c r="A45" s="15"/>
      <c r="B45" s="15">
        <v>2016</v>
      </c>
      <c r="C45" s="44" t="s">
        <v>551</v>
      </c>
      <c r="D45" s="15" t="s">
        <v>508</v>
      </c>
      <c r="E45" s="21">
        <v>1</v>
      </c>
      <c r="F45" s="11">
        <f t="shared" si="2"/>
        <v>-0.13546128220817186</v>
      </c>
      <c r="G45" s="12">
        <f t="shared" si="3"/>
        <v>2.8529740387775223E-2</v>
      </c>
      <c r="H45" s="45">
        <v>-3985000</v>
      </c>
      <c r="I45" s="45">
        <v>29418000</v>
      </c>
      <c r="J45" s="48">
        <v>1.6E-2</v>
      </c>
      <c r="K45" s="45">
        <v>12172000</v>
      </c>
      <c r="L45" s="47">
        <v>21704000</v>
      </c>
    </row>
    <row r="46" spans="1:12" x14ac:dyDescent="0.25">
      <c r="A46" s="15"/>
      <c r="B46" s="15">
        <v>2017</v>
      </c>
      <c r="C46" s="44" t="s">
        <v>551</v>
      </c>
      <c r="D46" s="15" t="s">
        <v>508</v>
      </c>
      <c r="E46" s="21">
        <v>1</v>
      </c>
      <c r="F46" s="11">
        <f t="shared" si="2"/>
        <v>-8.3138498117693679E-2</v>
      </c>
      <c r="G46" s="12">
        <f t="shared" si="3"/>
        <v>3.1403491849136683E-2</v>
      </c>
      <c r="H46" s="45">
        <v>-2098000</v>
      </c>
      <c r="I46" s="45">
        <v>25235000</v>
      </c>
      <c r="J46" s="48">
        <v>1.4999999999999999E-2</v>
      </c>
      <c r="K46" s="45">
        <v>10367000</v>
      </c>
      <c r="L46" s="47">
        <v>21704000</v>
      </c>
    </row>
    <row r="47" spans="1:12" x14ac:dyDescent="0.25">
      <c r="A47" s="35">
        <v>16</v>
      </c>
      <c r="B47" s="15">
        <v>2015</v>
      </c>
      <c r="C47" s="50" t="s">
        <v>552</v>
      </c>
      <c r="D47" s="15" t="s">
        <v>548</v>
      </c>
      <c r="E47" s="21">
        <v>0</v>
      </c>
      <c r="F47" s="11">
        <f t="shared" si="2"/>
        <v>9.5049325867253509E-2</v>
      </c>
      <c r="G47" s="12">
        <f t="shared" si="3"/>
        <v>0.46908512032961885</v>
      </c>
      <c r="H47" s="45">
        <v>12612000</v>
      </c>
      <c r="I47" s="45">
        <v>132689000</v>
      </c>
      <c r="J47" s="46">
        <v>0.16</v>
      </c>
      <c r="K47" s="45">
        <v>106790000</v>
      </c>
      <c r="L47" s="47">
        <v>313085000</v>
      </c>
    </row>
    <row r="48" spans="1:12" x14ac:dyDescent="0.25">
      <c r="A48" s="15"/>
      <c r="B48" s="15">
        <v>2016</v>
      </c>
      <c r="C48" s="50" t="s">
        <v>552</v>
      </c>
      <c r="D48" s="15" t="s">
        <v>548</v>
      </c>
      <c r="E48" s="21">
        <v>0</v>
      </c>
      <c r="F48" s="11">
        <f t="shared" si="2"/>
        <v>7.3939683643316531E-2</v>
      </c>
      <c r="G48" s="12">
        <f t="shared" si="3"/>
        <v>0.45025526713166036</v>
      </c>
      <c r="H48" s="45">
        <v>10209000</v>
      </c>
      <c r="I48" s="45">
        <v>138072000</v>
      </c>
      <c r="J48" s="46">
        <v>0.16</v>
      </c>
      <c r="K48" s="45">
        <v>111256000</v>
      </c>
      <c r="L48" s="47">
        <v>313085000</v>
      </c>
    </row>
    <row r="49" spans="1:12" x14ac:dyDescent="0.25">
      <c r="A49" s="15"/>
      <c r="B49" s="15">
        <v>2017</v>
      </c>
      <c r="C49" s="50" t="s">
        <v>552</v>
      </c>
      <c r="D49" s="15" t="s">
        <v>548</v>
      </c>
      <c r="E49" s="21">
        <v>0</v>
      </c>
      <c r="F49" s="11">
        <f t="shared" si="2"/>
        <v>2.6373078642790648E-2</v>
      </c>
      <c r="G49" s="12">
        <f t="shared" si="3"/>
        <v>0.40323364090486752</v>
      </c>
      <c r="H49" s="45">
        <v>3598000</v>
      </c>
      <c r="I49" s="45">
        <v>136427000</v>
      </c>
      <c r="J49" s="46">
        <v>0.14000000000000001</v>
      </c>
      <c r="K49" s="45">
        <v>108701000</v>
      </c>
      <c r="L49" s="47">
        <v>313085000</v>
      </c>
    </row>
    <row r="50" spans="1:12" x14ac:dyDescent="0.25">
      <c r="A50" s="15">
        <v>17</v>
      </c>
      <c r="B50" s="15">
        <v>2015</v>
      </c>
      <c r="C50" s="50" t="s">
        <v>553</v>
      </c>
      <c r="D50" s="15" t="s">
        <v>509</v>
      </c>
      <c r="E50" s="21">
        <v>0</v>
      </c>
      <c r="F50" s="11">
        <f t="shared" ref="F50:F58" si="4">H50/I50</f>
        <v>5.3840769210449849E-2</v>
      </c>
      <c r="G50" s="12">
        <f t="shared" ref="G50:G58" si="5">J50/(K50/L50)</f>
        <v>3.0791710472389027</v>
      </c>
      <c r="H50" s="45">
        <v>8153000</v>
      </c>
      <c r="I50" s="45">
        <v>151428000</v>
      </c>
      <c r="J50" s="46">
        <v>0.48</v>
      </c>
      <c r="K50" s="45">
        <v>112238000</v>
      </c>
      <c r="L50" s="47">
        <v>720000000</v>
      </c>
    </row>
    <row r="51" spans="1:12" x14ac:dyDescent="0.25">
      <c r="A51" s="15"/>
      <c r="B51" s="15">
        <v>2016</v>
      </c>
      <c r="C51" s="50" t="s">
        <v>553</v>
      </c>
      <c r="D51" s="15" t="s">
        <v>509</v>
      </c>
      <c r="E51" s="21">
        <v>0</v>
      </c>
      <c r="F51" s="11">
        <f t="shared" si="4"/>
        <v>3.8471517440702818E-2</v>
      </c>
      <c r="G51" s="12">
        <f t="shared" si="5"/>
        <v>0.5986876592975543</v>
      </c>
      <c r="H51" s="45">
        <v>6376000</v>
      </c>
      <c r="I51" s="45">
        <v>165733000</v>
      </c>
      <c r="J51" s="46">
        <v>0.46</v>
      </c>
      <c r="K51" s="45">
        <v>110642000</v>
      </c>
      <c r="L51" s="47">
        <v>144000000</v>
      </c>
    </row>
    <row r="52" spans="1:12" x14ac:dyDescent="0.25">
      <c r="A52" s="15"/>
      <c r="B52" s="15">
        <v>2017</v>
      </c>
      <c r="C52" s="50" t="s">
        <v>553</v>
      </c>
      <c r="D52" s="15" t="s">
        <v>509</v>
      </c>
      <c r="E52" s="21">
        <v>0</v>
      </c>
      <c r="F52" s="11">
        <f t="shared" si="4"/>
        <v>7.5995902207898924E-2</v>
      </c>
      <c r="G52" s="12">
        <f t="shared" si="5"/>
        <v>0.89580446012347237</v>
      </c>
      <c r="H52" s="45">
        <v>14243000</v>
      </c>
      <c r="I52" s="45">
        <v>187418000</v>
      </c>
      <c r="J52" s="46">
        <v>0.79</v>
      </c>
      <c r="K52" s="45">
        <v>126992000</v>
      </c>
      <c r="L52" s="47">
        <v>144000000</v>
      </c>
    </row>
    <row r="53" spans="1:12" x14ac:dyDescent="0.25">
      <c r="A53" s="35">
        <v>18</v>
      </c>
      <c r="B53" s="15">
        <v>2015</v>
      </c>
      <c r="C53" s="44" t="s">
        <v>554</v>
      </c>
      <c r="D53" s="15" t="s">
        <v>510</v>
      </c>
      <c r="E53" s="21">
        <v>0</v>
      </c>
      <c r="F53" s="11">
        <f t="shared" si="4"/>
        <v>-5.3117019678533876E-2</v>
      </c>
      <c r="G53" s="12">
        <f t="shared" si="5"/>
        <v>1.768988663080556</v>
      </c>
      <c r="H53" s="45">
        <v>-1768000</v>
      </c>
      <c r="I53" s="45">
        <v>33285000</v>
      </c>
      <c r="J53" s="46">
        <v>0.12</v>
      </c>
      <c r="K53" s="45">
        <v>30488000</v>
      </c>
      <c r="L53" s="24">
        <v>449441053</v>
      </c>
    </row>
    <row r="54" spans="1:12" x14ac:dyDescent="0.25">
      <c r="A54" s="15"/>
      <c r="B54" s="15">
        <v>2016</v>
      </c>
      <c r="C54" s="44" t="s">
        <v>554</v>
      </c>
      <c r="D54" s="15" t="s">
        <v>510</v>
      </c>
      <c r="E54" s="21">
        <v>0</v>
      </c>
      <c r="F54" s="11">
        <f t="shared" si="4"/>
        <v>1.6182814943200015E-2</v>
      </c>
      <c r="G54" s="12">
        <f t="shared" si="5"/>
        <v>0.62104050388794341</v>
      </c>
      <c r="H54" s="45">
        <v>859000</v>
      </c>
      <c r="I54" s="45">
        <v>53081000</v>
      </c>
      <c r="J54" s="48">
        <v>7.2999999999999995E-2</v>
      </c>
      <c r="K54" s="45">
        <v>38195000</v>
      </c>
      <c r="L54" s="24">
        <v>324940302</v>
      </c>
    </row>
    <row r="55" spans="1:12" x14ac:dyDescent="0.25">
      <c r="A55" s="15"/>
      <c r="B55" s="15">
        <v>2017</v>
      </c>
      <c r="C55" s="44" t="s">
        <v>554</v>
      </c>
      <c r="D55" s="15" t="s">
        <v>510</v>
      </c>
      <c r="E55" s="21">
        <v>0</v>
      </c>
      <c r="F55" s="11">
        <f t="shared" si="4"/>
        <v>-0.26349876803942274</v>
      </c>
      <c r="G55" s="12">
        <f t="shared" si="5"/>
        <v>0.76228264491362774</v>
      </c>
      <c r="H55" s="45">
        <v>-3743000</v>
      </c>
      <c r="I55" s="45">
        <v>14205000</v>
      </c>
      <c r="J55" s="48">
        <v>6.6000000000000003E-2</v>
      </c>
      <c r="K55" s="45">
        <v>28134000</v>
      </c>
      <c r="L55" s="24">
        <v>324940302</v>
      </c>
    </row>
    <row r="56" spans="1:12" x14ac:dyDescent="0.25">
      <c r="A56" s="15">
        <v>19</v>
      </c>
      <c r="B56" s="15">
        <v>2015</v>
      </c>
      <c r="C56" s="50" t="s">
        <v>555</v>
      </c>
      <c r="D56" s="15" t="s">
        <v>511</v>
      </c>
      <c r="E56" s="21">
        <v>0</v>
      </c>
      <c r="F56" s="11">
        <f t="shared" si="4"/>
        <v>5.2928029894721715E-2</v>
      </c>
      <c r="G56" s="12">
        <f t="shared" si="5"/>
        <v>3.8550957468858858E-3</v>
      </c>
      <c r="H56" s="45">
        <v>36826000</v>
      </c>
      <c r="I56" s="45">
        <v>695775000</v>
      </c>
      <c r="J56" s="46">
        <v>0.98</v>
      </c>
      <c r="K56" s="45">
        <v>598244000</v>
      </c>
      <c r="L56" s="47">
        <v>2353355</v>
      </c>
    </row>
    <row r="57" spans="1:12" x14ac:dyDescent="0.25">
      <c r="A57" s="15"/>
      <c r="B57" s="15">
        <v>2016</v>
      </c>
      <c r="C57" s="50" t="s">
        <v>555</v>
      </c>
      <c r="D57" s="15" t="s">
        <v>511</v>
      </c>
      <c r="E57" s="21">
        <v>0</v>
      </c>
      <c r="F57" s="11">
        <f t="shared" si="4"/>
        <v>3.7280848544139225E-2</v>
      </c>
      <c r="G57" s="12">
        <f t="shared" si="5"/>
        <v>3.3344723678748393E-3</v>
      </c>
      <c r="H57" s="45">
        <v>28962000</v>
      </c>
      <c r="I57" s="45">
        <v>776860000</v>
      </c>
      <c r="J57" s="46">
        <v>0.98</v>
      </c>
      <c r="K57" s="45">
        <v>679318000</v>
      </c>
      <c r="L57" s="47">
        <v>2311395</v>
      </c>
    </row>
    <row r="58" spans="1:12" x14ac:dyDescent="0.25">
      <c r="A58" s="15"/>
      <c r="B58" s="15">
        <v>2017</v>
      </c>
      <c r="C58" s="50" t="s">
        <v>555</v>
      </c>
      <c r="D58" s="15" t="s">
        <v>511</v>
      </c>
      <c r="E58" s="21">
        <v>0</v>
      </c>
      <c r="F58" s="11">
        <f t="shared" si="4"/>
        <v>0.20708684326080457</v>
      </c>
      <c r="G58" s="12">
        <f t="shared" si="5"/>
        <v>7.4446833401117752E-4</v>
      </c>
      <c r="H58" s="45">
        <v>153745000</v>
      </c>
      <c r="I58" s="45">
        <v>742418000</v>
      </c>
      <c r="J58" s="46">
        <v>0.93</v>
      </c>
      <c r="K58" s="45">
        <v>656493000</v>
      </c>
      <c r="L58" s="47">
        <v>525525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61"/>
  <sheetViews>
    <sheetView zoomScale="80" zoomScaleNormal="80" workbookViewId="0">
      <pane xSplit="4" ySplit="1" topLeftCell="E37" activePane="bottomRight" state="frozen"/>
      <selection pane="topRight" activeCell="E1" sqref="E1"/>
      <selection pane="bottomLeft" activeCell="A2" sqref="A2"/>
      <selection pane="bottomRight" activeCell="B2" sqref="B2:G61"/>
    </sheetView>
  </sheetViews>
  <sheetFormatPr defaultRowHeight="15.75" x14ac:dyDescent="0.25"/>
  <cols>
    <col min="1" max="1" width="4.42578125" style="13" bestFit="1" customWidth="1"/>
    <col min="2" max="2" width="8.140625" style="13" bestFit="1" customWidth="1"/>
    <col min="3" max="3" width="7.85546875" style="13" bestFit="1" customWidth="1"/>
    <col min="4" max="4" width="67.28515625" style="13" bestFit="1" customWidth="1"/>
    <col min="5" max="5" width="14.5703125" style="13" bestFit="1" customWidth="1"/>
    <col min="6" max="6" width="8.85546875" style="13" bestFit="1" customWidth="1"/>
    <col min="7" max="7" width="10" style="13" bestFit="1" customWidth="1"/>
    <col min="8" max="8" width="18.140625" style="17" bestFit="1" customWidth="1"/>
    <col min="9" max="9" width="21.42578125" style="17" bestFit="1" customWidth="1"/>
    <col min="10" max="10" width="31.140625" style="17" bestFit="1" customWidth="1"/>
    <col min="11" max="11" width="20.140625" style="17" bestFit="1" customWidth="1"/>
    <col min="12" max="12" width="26.140625" style="17" bestFit="1" customWidth="1"/>
    <col min="13" max="16384" width="9.140625" style="13"/>
  </cols>
  <sheetData>
    <row r="1" spans="1:18" x14ac:dyDescent="0.25">
      <c r="A1" s="4" t="s">
        <v>0</v>
      </c>
      <c r="B1" s="4" t="s">
        <v>538</v>
      </c>
      <c r="C1" s="4" t="s">
        <v>539</v>
      </c>
      <c r="D1" s="4" t="s">
        <v>540</v>
      </c>
      <c r="E1" s="4" t="s">
        <v>2</v>
      </c>
      <c r="F1" s="5" t="s">
        <v>541</v>
      </c>
      <c r="G1" s="6" t="s">
        <v>542</v>
      </c>
      <c r="H1" s="7" t="s">
        <v>537</v>
      </c>
      <c r="I1" s="7" t="s">
        <v>570</v>
      </c>
      <c r="J1" s="8" t="s">
        <v>543</v>
      </c>
      <c r="K1" s="9" t="s">
        <v>544</v>
      </c>
      <c r="L1" s="9" t="s">
        <v>545</v>
      </c>
    </row>
    <row r="2" spans="1:18" x14ac:dyDescent="0.25">
      <c r="A2" s="14">
        <v>1</v>
      </c>
      <c r="B2" s="15">
        <v>2015</v>
      </c>
      <c r="C2" s="14" t="s">
        <v>345</v>
      </c>
      <c r="D2" s="14" t="s">
        <v>346</v>
      </c>
      <c r="E2" s="15">
        <v>0</v>
      </c>
      <c r="F2" s="11">
        <f t="shared" ref="F2:F36" si="0">H2/I2</f>
        <v>-1.5644522399933292E-2</v>
      </c>
      <c r="G2" s="12">
        <f t="shared" ref="G2:G36" si="1">J2/(K2/L2)</f>
        <v>3.0609187931599591</v>
      </c>
      <c r="H2" s="16">
        <v>-81548668</v>
      </c>
      <c r="I2" s="16">
        <v>5212601952</v>
      </c>
      <c r="J2" s="16">
        <v>4.8600000000000003</v>
      </c>
      <c r="K2" s="16">
        <v>1270206844</v>
      </c>
      <c r="L2" s="16">
        <v>800000000</v>
      </c>
    </row>
    <row r="3" spans="1:18" x14ac:dyDescent="0.25">
      <c r="A3" s="14"/>
      <c r="B3" s="15">
        <v>2016</v>
      </c>
      <c r="C3" s="14" t="s">
        <v>345</v>
      </c>
      <c r="D3" s="14" t="s">
        <v>346</v>
      </c>
      <c r="E3" s="15">
        <v>0</v>
      </c>
      <c r="F3" s="11">
        <f t="shared" si="0"/>
        <v>4.8943506693051439E-3</v>
      </c>
      <c r="G3" s="12">
        <f t="shared" si="1"/>
        <v>3.9331862250498593</v>
      </c>
      <c r="H3" s="16">
        <v>31536757</v>
      </c>
      <c r="I3" s="16">
        <v>6443501729</v>
      </c>
      <c r="J3" s="16">
        <v>6.4</v>
      </c>
      <c r="K3" s="16">
        <v>1301743601</v>
      </c>
      <c r="L3" s="16">
        <v>800000000</v>
      </c>
    </row>
    <row r="4" spans="1:18" x14ac:dyDescent="0.25">
      <c r="A4" s="14"/>
      <c r="B4" s="15">
        <v>2017</v>
      </c>
      <c r="C4" s="14" t="s">
        <v>345</v>
      </c>
      <c r="D4" s="14" t="s">
        <v>346</v>
      </c>
      <c r="E4" s="15">
        <v>0</v>
      </c>
      <c r="F4" s="11">
        <f t="shared" si="0"/>
        <v>-2.4515034214179287E-2</v>
      </c>
      <c r="G4" s="12">
        <f t="shared" si="1"/>
        <v>3.0955899159042728</v>
      </c>
      <c r="H4" s="16">
        <v>-102359752</v>
      </c>
      <c r="I4" s="16">
        <v>4175386871</v>
      </c>
      <c r="J4" s="16">
        <v>4.66</v>
      </c>
      <c r="K4" s="16">
        <v>1204293883</v>
      </c>
      <c r="L4" s="16">
        <v>800000000</v>
      </c>
    </row>
    <row r="5" spans="1:18" x14ac:dyDescent="0.25">
      <c r="A5" s="14">
        <v>2</v>
      </c>
      <c r="B5" s="15">
        <v>2015</v>
      </c>
      <c r="C5" s="14" t="s">
        <v>347</v>
      </c>
      <c r="D5" s="14" t="s">
        <v>348</v>
      </c>
      <c r="E5" s="15">
        <v>0</v>
      </c>
      <c r="F5" s="11">
        <f t="shared" si="0"/>
        <v>1.7155594649476743E-2</v>
      </c>
      <c r="G5" s="12">
        <f t="shared" si="1"/>
        <v>0.65947103440909338</v>
      </c>
      <c r="H5" s="16">
        <v>21215277</v>
      </c>
      <c r="I5" s="16">
        <v>1236638976</v>
      </c>
      <c r="J5" s="16">
        <v>0.66</v>
      </c>
      <c r="K5" s="16">
        <v>865462268</v>
      </c>
      <c r="L5" s="16">
        <v>864768632</v>
      </c>
    </row>
    <row r="6" spans="1:18" x14ac:dyDescent="0.25">
      <c r="A6" s="14"/>
      <c r="B6" s="15">
        <v>2016</v>
      </c>
      <c r="C6" s="14" t="s">
        <v>347</v>
      </c>
      <c r="D6" s="14" t="s">
        <v>348</v>
      </c>
      <c r="E6" s="15">
        <v>0</v>
      </c>
      <c r="F6" s="11">
        <f t="shared" si="0"/>
        <v>1.2920645877036402E-2</v>
      </c>
      <c r="G6" s="12">
        <f t="shared" si="1"/>
        <v>0.61848714546482064</v>
      </c>
      <c r="H6" s="16">
        <v>15387522</v>
      </c>
      <c r="I6" s="16">
        <v>1190925140</v>
      </c>
      <c r="J6" s="16">
        <v>0.63</v>
      </c>
      <c r="K6" s="16">
        <v>880870202</v>
      </c>
      <c r="L6" s="16">
        <v>864772852</v>
      </c>
    </row>
    <row r="7" spans="1:18" x14ac:dyDescent="0.25">
      <c r="A7" s="14"/>
      <c r="B7" s="15">
        <v>2017</v>
      </c>
      <c r="C7" s="14" t="s">
        <v>347</v>
      </c>
      <c r="D7" s="14" t="s">
        <v>348</v>
      </c>
      <c r="E7" s="15">
        <v>0</v>
      </c>
      <c r="F7" s="11">
        <f t="shared" si="0"/>
        <v>-4.3992715537371718E-2</v>
      </c>
      <c r="G7" s="12">
        <f t="shared" si="1"/>
        <v>0.52484099595148104</v>
      </c>
      <c r="H7" s="16">
        <v>-53380405</v>
      </c>
      <c r="I7" s="16">
        <v>1213391907</v>
      </c>
      <c r="J7" s="16">
        <v>0.5</v>
      </c>
      <c r="K7" s="16">
        <v>823855595</v>
      </c>
      <c r="L7" s="16">
        <v>864786382</v>
      </c>
    </row>
    <row r="8" spans="1:18" x14ac:dyDescent="0.25">
      <c r="A8" s="63">
        <v>3</v>
      </c>
      <c r="B8" s="35">
        <v>2015</v>
      </c>
      <c r="C8" s="63" t="s">
        <v>349</v>
      </c>
      <c r="D8" s="63" t="s">
        <v>350</v>
      </c>
      <c r="E8" s="15">
        <v>0</v>
      </c>
      <c r="F8" s="11">
        <f t="shared" si="0"/>
        <v>3.1366770078297738E-2</v>
      </c>
      <c r="G8" s="12">
        <f>J8/(K8/L23)</f>
        <v>0.69585593303100923</v>
      </c>
      <c r="H8" s="16">
        <v>33306378</v>
      </c>
      <c r="I8" s="16">
        <v>1061836393</v>
      </c>
      <c r="J8" s="16">
        <v>1.31</v>
      </c>
      <c r="K8" s="16">
        <v>708915088</v>
      </c>
      <c r="L8" s="16">
        <f>H8/0.0572</f>
        <v>582279335.66433561</v>
      </c>
      <c r="N8" s="13" t="s">
        <v>575</v>
      </c>
      <c r="O8" s="77" t="s">
        <v>576</v>
      </c>
      <c r="P8" s="13" t="s">
        <v>577</v>
      </c>
    </row>
    <row r="9" spans="1:18" x14ac:dyDescent="0.25">
      <c r="A9" s="14"/>
      <c r="B9" s="15">
        <v>2016</v>
      </c>
      <c r="C9" s="63" t="s">
        <v>349</v>
      </c>
      <c r="D9" s="63" t="s">
        <v>350</v>
      </c>
      <c r="E9" s="15">
        <v>0</v>
      </c>
      <c r="F9" s="11">
        <f t="shared" si="0"/>
        <v>1.9372930696884456E-2</v>
      </c>
      <c r="G9" s="12">
        <f>J9/(K9/L24)</f>
        <v>0.7503895786076088</v>
      </c>
      <c r="H9" s="16">
        <v>21896900</v>
      </c>
      <c r="I9" s="16">
        <v>1130283298</v>
      </c>
      <c r="J9" s="16">
        <v>1.46</v>
      </c>
      <c r="K9" s="16">
        <v>732669850</v>
      </c>
      <c r="L9" s="16">
        <f>H9/0.0376</f>
        <v>582364361.7021277</v>
      </c>
      <c r="P9" s="13" t="s">
        <v>578</v>
      </c>
    </row>
    <row r="10" spans="1:18" x14ac:dyDescent="0.25">
      <c r="A10" s="14"/>
      <c r="B10" s="15">
        <v>2017</v>
      </c>
      <c r="C10" s="63" t="s">
        <v>349</v>
      </c>
      <c r="D10" s="63" t="s">
        <v>350</v>
      </c>
      <c r="E10" s="15">
        <v>0</v>
      </c>
      <c r="F10" s="11">
        <f t="shared" si="0"/>
        <v>1.4199957364419404E-2</v>
      </c>
      <c r="G10" s="12">
        <f>J10/(K10/L25)</f>
        <v>0.64062216732490362</v>
      </c>
      <c r="H10" s="16">
        <v>17969604</v>
      </c>
      <c r="I10" s="16">
        <v>1265468870</v>
      </c>
      <c r="J10" s="16">
        <v>1.25</v>
      </c>
      <c r="K10" s="16">
        <v>734768127</v>
      </c>
      <c r="L10" s="16">
        <f>H10/0.0306</f>
        <v>587241960.7843138</v>
      </c>
      <c r="N10" s="13" t="s">
        <v>575</v>
      </c>
      <c r="O10" s="13" t="s">
        <v>579</v>
      </c>
      <c r="P10" s="13" t="s">
        <v>578</v>
      </c>
      <c r="Q10" s="77" t="s">
        <v>576</v>
      </c>
      <c r="R10" s="13" t="s">
        <v>577</v>
      </c>
    </row>
    <row r="11" spans="1:18" x14ac:dyDescent="0.25">
      <c r="A11" s="14">
        <v>4</v>
      </c>
      <c r="B11" s="15">
        <v>2015</v>
      </c>
      <c r="C11" s="14" t="s">
        <v>351</v>
      </c>
      <c r="D11" s="14" t="s">
        <v>352</v>
      </c>
      <c r="E11" s="15">
        <v>0</v>
      </c>
      <c r="F11" s="11">
        <f t="shared" si="0"/>
        <v>8.157027192070887E-2</v>
      </c>
      <c r="G11" s="12">
        <f t="shared" si="1"/>
        <v>6.0260955260592741</v>
      </c>
      <c r="H11" s="16">
        <v>192380282</v>
      </c>
      <c r="I11" s="16">
        <v>2358460717</v>
      </c>
      <c r="J11" s="16">
        <v>4.72</v>
      </c>
      <c r="K11" s="16">
        <v>945153738</v>
      </c>
      <c r="L11" s="16">
        <f>193070736/0.16</f>
        <v>1206692100</v>
      </c>
    </row>
    <row r="12" spans="1:18" x14ac:dyDescent="0.25">
      <c r="A12" s="14"/>
      <c r="B12" s="15">
        <v>2016</v>
      </c>
      <c r="C12" s="14" t="s">
        <v>351</v>
      </c>
      <c r="D12" s="14" t="s">
        <v>352</v>
      </c>
      <c r="E12" s="15">
        <v>0</v>
      </c>
      <c r="F12" s="11">
        <f t="shared" si="0"/>
        <v>0.11773235624555686</v>
      </c>
      <c r="G12" s="12">
        <f t="shared" si="1"/>
        <v>4.9559055474105502</v>
      </c>
      <c r="H12" s="16">
        <v>285670555</v>
      </c>
      <c r="I12" s="16">
        <v>2426440480</v>
      </c>
      <c r="J12" s="16">
        <v>4.5</v>
      </c>
      <c r="K12" s="16">
        <v>1086860896</v>
      </c>
      <c r="L12" s="16">
        <f>287273597/0.24</f>
        <v>1196973320.8333335</v>
      </c>
    </row>
    <row r="13" spans="1:18" x14ac:dyDescent="0.25">
      <c r="A13" s="14"/>
      <c r="B13" s="15">
        <v>2017</v>
      </c>
      <c r="C13" s="14" t="s">
        <v>351</v>
      </c>
      <c r="D13" s="14" t="s">
        <v>352</v>
      </c>
      <c r="E13" s="15">
        <v>0</v>
      </c>
      <c r="F13" s="11">
        <f t="shared" si="0"/>
        <v>7.3062312502863172E-2</v>
      </c>
      <c r="G13" s="12">
        <f t="shared" si="1"/>
        <v>4.689962276799637</v>
      </c>
      <c r="H13" s="16">
        <v>204230913</v>
      </c>
      <c r="I13" s="16">
        <v>2795297685</v>
      </c>
      <c r="J13" s="16">
        <v>4.92</v>
      </c>
      <c r="K13" s="16">
        <v>1327317394</v>
      </c>
      <c r="L13" s="16">
        <f>189788674/0.15</f>
        <v>1265257826.6666667</v>
      </c>
    </row>
    <row r="14" spans="1:18" x14ac:dyDescent="0.25">
      <c r="A14" s="14">
        <v>5</v>
      </c>
      <c r="B14" s="15">
        <v>2015</v>
      </c>
      <c r="C14" s="14" t="s">
        <v>353</v>
      </c>
      <c r="D14" s="14" t="s">
        <v>354</v>
      </c>
      <c r="E14" s="15">
        <v>0</v>
      </c>
      <c r="F14" s="11">
        <f t="shared" si="0"/>
        <v>7.1508697715738312E-2</v>
      </c>
      <c r="G14" s="12">
        <f t="shared" si="1"/>
        <v>1.8677950978446027</v>
      </c>
      <c r="H14" s="16">
        <v>75916889</v>
      </c>
      <c r="I14" s="16">
        <v>1061645526</v>
      </c>
      <c r="J14" s="16">
        <v>5.35</v>
      </c>
      <c r="K14" s="16">
        <v>388306738</v>
      </c>
      <c r="L14" s="16">
        <f>75916889/0.56</f>
        <v>135565873.2142857</v>
      </c>
    </row>
    <row r="15" spans="1:18" x14ac:dyDescent="0.25">
      <c r="A15" s="14"/>
      <c r="B15" s="15">
        <v>2016</v>
      </c>
      <c r="C15" s="14" t="s">
        <v>353</v>
      </c>
      <c r="D15" s="14" t="s">
        <v>354</v>
      </c>
      <c r="E15" s="15">
        <v>0</v>
      </c>
      <c r="F15" s="11">
        <f t="shared" si="0"/>
        <v>5.6196729829309081E-2</v>
      </c>
      <c r="G15" s="12">
        <f t="shared" si="1"/>
        <v>1.8338933286696635</v>
      </c>
      <c r="H15" s="16">
        <v>58077801</v>
      </c>
      <c r="I15" s="16">
        <v>1033472965</v>
      </c>
      <c r="J15" s="16">
        <v>4.96</v>
      </c>
      <c r="K15" s="16">
        <v>402766335</v>
      </c>
      <c r="L15" s="16">
        <v>148917438.46153846</v>
      </c>
    </row>
    <row r="16" spans="1:18" x14ac:dyDescent="0.25">
      <c r="A16" s="14"/>
      <c r="B16" s="15">
        <v>2017</v>
      </c>
      <c r="C16" s="14" t="s">
        <v>353</v>
      </c>
      <c r="D16" s="14" t="s">
        <v>354</v>
      </c>
      <c r="E16" s="15">
        <v>0</v>
      </c>
      <c r="F16" s="11">
        <f t="shared" si="0"/>
        <v>5.6212261756653878E-2</v>
      </c>
      <c r="G16" s="12">
        <f t="shared" si="1"/>
        <v>1.6852109636902743</v>
      </c>
      <c r="H16" s="16">
        <v>61420601</v>
      </c>
      <c r="I16" s="16">
        <v>1092654860</v>
      </c>
      <c r="J16" s="16">
        <v>4.9800000000000004</v>
      </c>
      <c r="K16" s="16">
        <v>504181177</v>
      </c>
      <c r="L16" s="16">
        <f>H16/0.36</f>
        <v>170612780.55555555</v>
      </c>
    </row>
    <row r="17" spans="1:12" x14ac:dyDescent="0.25">
      <c r="A17" s="14">
        <v>6</v>
      </c>
      <c r="B17" s="15">
        <v>2015</v>
      </c>
      <c r="C17" s="14" t="s">
        <v>355</v>
      </c>
      <c r="D17" s="14" t="s">
        <v>356</v>
      </c>
      <c r="E17" s="15">
        <v>0</v>
      </c>
      <c r="F17" s="11">
        <f t="shared" si="0"/>
        <v>5.1195377203309453E-2</v>
      </c>
      <c r="G17" s="12">
        <f t="shared" si="1"/>
        <v>2.160126612051485</v>
      </c>
      <c r="H17" s="16">
        <v>34380602</v>
      </c>
      <c r="I17" s="16">
        <v>671556767</v>
      </c>
      <c r="J17" s="16">
        <v>3.94</v>
      </c>
      <c r="K17" s="16">
        <v>391931806</v>
      </c>
      <c r="L17" s="16">
        <f>H17/0.16</f>
        <v>214878762.5</v>
      </c>
    </row>
    <row r="18" spans="1:12" x14ac:dyDescent="0.25">
      <c r="A18" s="14"/>
      <c r="B18" s="15">
        <v>2016</v>
      </c>
      <c r="C18" s="14" t="s">
        <v>355</v>
      </c>
      <c r="D18" s="14" t="s">
        <v>356</v>
      </c>
      <c r="E18" s="15">
        <v>0</v>
      </c>
      <c r="F18" s="11">
        <f t="shared" si="0"/>
        <v>7.5480813628433521E-2</v>
      </c>
      <c r="G18" s="12">
        <f t="shared" si="1"/>
        <v>2.0893478426297474</v>
      </c>
      <c r="H18" s="16">
        <v>56360207</v>
      </c>
      <c r="I18" s="16">
        <v>746682558</v>
      </c>
      <c r="J18" s="16">
        <v>4.0999999999999996</v>
      </c>
      <c r="K18" s="16">
        <v>435081023</v>
      </c>
      <c r="L18" s="16">
        <f>H18/0.2542</f>
        <v>221715999.21321794</v>
      </c>
    </row>
    <row r="19" spans="1:12" x14ac:dyDescent="0.25">
      <c r="A19" s="14"/>
      <c r="B19" s="15">
        <v>2017</v>
      </c>
      <c r="C19" s="14" t="s">
        <v>355</v>
      </c>
      <c r="D19" s="14" t="s">
        <v>356</v>
      </c>
      <c r="E19" s="15">
        <v>0</v>
      </c>
      <c r="F19" s="11">
        <f t="shared" si="0"/>
        <v>2.4182792232215582E-2</v>
      </c>
      <c r="G19" s="12">
        <f t="shared" si="1"/>
        <v>2.551686804183384</v>
      </c>
      <c r="H19" s="16">
        <v>17013856</v>
      </c>
      <c r="I19" s="16">
        <v>703552172</v>
      </c>
      <c r="J19" s="16">
        <v>3.59</v>
      </c>
      <c r="K19" s="16">
        <v>433641418</v>
      </c>
      <c r="L19" s="16">
        <f>H19/0.0552</f>
        <v>308222028.98550725</v>
      </c>
    </row>
    <row r="20" spans="1:12" x14ac:dyDescent="0.25">
      <c r="A20" s="14">
        <v>7</v>
      </c>
      <c r="B20" s="15">
        <v>2015</v>
      </c>
      <c r="C20" s="14" t="s">
        <v>357</v>
      </c>
      <c r="D20" s="14" t="s">
        <v>358</v>
      </c>
      <c r="E20" s="15">
        <v>0</v>
      </c>
      <c r="F20" s="11">
        <f t="shared" si="0"/>
        <v>0.13319094420856512</v>
      </c>
      <c r="G20" s="12">
        <f t="shared" si="1"/>
        <v>1.9233447503207237</v>
      </c>
      <c r="H20" s="16">
        <v>82715711</v>
      </c>
      <c r="I20" s="16">
        <v>621031043</v>
      </c>
      <c r="J20" s="16">
        <v>3.8</v>
      </c>
      <c r="K20" s="16">
        <v>527172532</v>
      </c>
      <c r="L20" s="16">
        <f>H20/0.31</f>
        <v>266824874.19354838</v>
      </c>
    </row>
    <row r="21" spans="1:12" x14ac:dyDescent="0.25">
      <c r="A21" s="14"/>
      <c r="B21" s="15">
        <v>2016</v>
      </c>
      <c r="C21" s="14" t="s">
        <v>357</v>
      </c>
      <c r="D21" s="14" t="s">
        <v>358</v>
      </c>
      <c r="E21" s="15">
        <v>0</v>
      </c>
      <c r="F21" s="11">
        <f t="shared" si="0"/>
        <v>0.13770384377636363</v>
      </c>
      <c r="G21" s="12">
        <f t="shared" si="1"/>
        <v>2.0585674929558242</v>
      </c>
      <c r="H21" s="16">
        <v>93328539</v>
      </c>
      <c r="I21" s="16">
        <v>677748249</v>
      </c>
      <c r="J21" s="16">
        <v>4.2</v>
      </c>
      <c r="K21" s="16">
        <v>560040881</v>
      </c>
      <c r="L21" s="16">
        <f>H21/0.34</f>
        <v>274495702.94117647</v>
      </c>
    </row>
    <row r="22" spans="1:12" x14ac:dyDescent="0.25">
      <c r="A22" s="14"/>
      <c r="B22" s="15">
        <v>2017</v>
      </c>
      <c r="C22" s="14" t="s">
        <v>357</v>
      </c>
      <c r="D22" s="14" t="s">
        <v>358</v>
      </c>
      <c r="E22" s="15">
        <v>0</v>
      </c>
      <c r="F22" s="11">
        <f t="shared" si="0"/>
        <v>0.10941770174200913</v>
      </c>
      <c r="G22" s="12">
        <f t="shared" si="1"/>
        <v>1.8187347312800084</v>
      </c>
      <c r="H22" s="16">
        <v>74411932</v>
      </c>
      <c r="I22" s="16">
        <v>680072153</v>
      </c>
      <c r="J22" s="16">
        <v>3.88</v>
      </c>
      <c r="K22" s="16">
        <v>566952813</v>
      </c>
      <c r="L22" s="16">
        <f>H22/0.28</f>
        <v>265756899.99999997</v>
      </c>
    </row>
    <row r="23" spans="1:12" x14ac:dyDescent="0.25">
      <c r="A23" s="14">
        <v>8</v>
      </c>
      <c r="B23" s="15">
        <v>2015</v>
      </c>
      <c r="C23" s="14" t="s">
        <v>359</v>
      </c>
      <c r="D23" s="14" t="s">
        <v>360</v>
      </c>
      <c r="E23" s="15">
        <v>0</v>
      </c>
      <c r="F23" s="11">
        <f t="shared" si="0"/>
        <v>5.7363647016831873E-2</v>
      </c>
      <c r="G23" s="12">
        <f t="shared" si="1"/>
        <v>2.5412568467489125</v>
      </c>
      <c r="H23" s="16">
        <v>24125645</v>
      </c>
      <c r="I23" s="16">
        <v>420573765</v>
      </c>
      <c r="J23" s="16">
        <v>1.89</v>
      </c>
      <c r="K23" s="16">
        <v>280062848</v>
      </c>
      <c r="L23" s="16">
        <v>376567000</v>
      </c>
    </row>
    <row r="24" spans="1:12" x14ac:dyDescent="0.25">
      <c r="A24" s="14"/>
      <c r="B24" s="15">
        <v>2016</v>
      </c>
      <c r="C24" s="14" t="s">
        <v>359</v>
      </c>
      <c r="D24" s="14" t="s">
        <v>360</v>
      </c>
      <c r="E24" s="15">
        <v>0</v>
      </c>
      <c r="F24" s="11">
        <f t="shared" si="0"/>
        <v>9.1777820093742635E-2</v>
      </c>
      <c r="G24" s="12">
        <f t="shared" si="1"/>
        <v>3.3281248081792465</v>
      </c>
      <c r="H24" s="16">
        <v>40359294</v>
      </c>
      <c r="I24" s="16">
        <v>439749974</v>
      </c>
      <c r="J24" s="16">
        <v>2.74</v>
      </c>
      <c r="K24" s="16">
        <v>310022502</v>
      </c>
      <c r="L24" s="16">
        <v>376567000</v>
      </c>
    </row>
    <row r="25" spans="1:12" x14ac:dyDescent="0.25">
      <c r="A25" s="14"/>
      <c r="B25" s="15">
        <v>2017</v>
      </c>
      <c r="C25" s="14" t="s">
        <v>359</v>
      </c>
      <c r="D25" s="14" t="s">
        <v>360</v>
      </c>
      <c r="E25" s="15">
        <v>0</v>
      </c>
      <c r="F25" s="11">
        <f t="shared" si="0"/>
        <v>5.1503003064743667E-2</v>
      </c>
      <c r="G25" s="12">
        <f t="shared" si="1"/>
        <v>2.2953674443045466</v>
      </c>
      <c r="H25" s="16">
        <v>23473604</v>
      </c>
      <c r="I25" s="16">
        <v>455771559</v>
      </c>
      <c r="J25" s="16">
        <v>1.91</v>
      </c>
      <c r="K25" s="16">
        <v>313345461</v>
      </c>
      <c r="L25" s="16">
        <v>376567000</v>
      </c>
    </row>
    <row r="26" spans="1:12" x14ac:dyDescent="0.25">
      <c r="A26" s="14">
        <v>9</v>
      </c>
      <c r="B26" s="15">
        <v>2015</v>
      </c>
      <c r="C26" s="14" t="s">
        <v>361</v>
      </c>
      <c r="D26" s="14" t="s">
        <v>362</v>
      </c>
      <c r="E26" s="15">
        <v>0</v>
      </c>
      <c r="F26" s="11">
        <f t="shared" si="0"/>
        <v>3.9240710693297549E-2</v>
      </c>
      <c r="G26" s="12">
        <f t="shared" si="1"/>
        <v>1.3592417138284039</v>
      </c>
      <c r="H26" s="16">
        <v>98445393</v>
      </c>
      <c r="I26" s="16">
        <v>2508756627</v>
      </c>
      <c r="J26" s="16">
        <v>2.38</v>
      </c>
      <c r="K26" s="16">
        <v>1013973812</v>
      </c>
      <c r="L26" s="16">
        <f>H26/0.17</f>
        <v>579090547.05882347</v>
      </c>
    </row>
    <row r="27" spans="1:12" x14ac:dyDescent="0.25">
      <c r="A27" s="14"/>
      <c r="B27" s="15">
        <v>2016</v>
      </c>
      <c r="C27" s="14" t="s">
        <v>361</v>
      </c>
      <c r="D27" s="14" t="s">
        <v>362</v>
      </c>
      <c r="E27" s="15">
        <v>0</v>
      </c>
      <c r="F27" s="11">
        <f t="shared" si="0"/>
        <v>5.8125820475041418E-2</v>
      </c>
      <c r="G27" s="12">
        <f t="shared" si="1"/>
        <v>1.6199217053829824</v>
      </c>
      <c r="H27" s="16">
        <v>140985969</v>
      </c>
      <c r="I27" s="16">
        <v>2425530820</v>
      </c>
      <c r="J27" s="16">
        <v>3.12</v>
      </c>
      <c r="K27" s="16">
        <v>1086166626</v>
      </c>
      <c r="L27" s="16">
        <f>H27/0.25</f>
        <v>563943876</v>
      </c>
    </row>
    <row r="28" spans="1:12" x14ac:dyDescent="0.25">
      <c r="A28" s="14"/>
      <c r="B28" s="15">
        <v>2017</v>
      </c>
      <c r="C28" s="14" t="s">
        <v>361</v>
      </c>
      <c r="D28" s="14" t="s">
        <v>362</v>
      </c>
      <c r="E28" s="15">
        <v>0</v>
      </c>
      <c r="F28" s="11">
        <f t="shared" si="0"/>
        <v>1.327715325875194E-2</v>
      </c>
      <c r="G28" s="12">
        <f t="shared" si="1"/>
        <v>1.3057994177668282</v>
      </c>
      <c r="H28" s="16">
        <v>33961621</v>
      </c>
      <c r="I28" s="16">
        <v>2557899298</v>
      </c>
      <c r="J28" s="16">
        <v>2.38</v>
      </c>
      <c r="K28" s="16">
        <v>1031662506</v>
      </c>
      <c r="L28" s="16">
        <f>H28/0.06</f>
        <v>566027016.66666675</v>
      </c>
    </row>
    <row r="29" spans="1:12" x14ac:dyDescent="0.25">
      <c r="A29" s="14">
        <v>10</v>
      </c>
      <c r="B29" s="15">
        <v>2015</v>
      </c>
      <c r="C29" s="14" t="s">
        <v>363</v>
      </c>
      <c r="D29" s="14" t="s">
        <v>364</v>
      </c>
      <c r="E29" s="15">
        <v>0</v>
      </c>
      <c r="F29" s="11">
        <f t="shared" si="0"/>
        <v>-1.2109128510470553E-2</v>
      </c>
      <c r="G29" s="12">
        <f t="shared" si="1"/>
        <v>1.0678996808948418</v>
      </c>
      <c r="H29" s="16">
        <v>-16465000</v>
      </c>
      <c r="I29" s="16">
        <v>1359718000</v>
      </c>
      <c r="J29" s="16">
        <v>1.81</v>
      </c>
      <c r="K29" s="16">
        <v>536669000</v>
      </c>
      <c r="L29" s="16">
        <f>-H29/0.052</f>
        <v>316634615.38461542</v>
      </c>
    </row>
    <row r="30" spans="1:12" x14ac:dyDescent="0.25">
      <c r="A30" s="14"/>
      <c r="B30" s="15">
        <v>2016</v>
      </c>
      <c r="C30" s="14" t="s">
        <v>363</v>
      </c>
      <c r="D30" s="14" t="s">
        <v>364</v>
      </c>
      <c r="E30" s="15">
        <v>0</v>
      </c>
      <c r="F30" s="11">
        <f t="shared" si="0"/>
        <v>5.6520787053574604E-3</v>
      </c>
      <c r="G30" s="12">
        <f t="shared" si="1"/>
        <v>0.84861112040077846</v>
      </c>
      <c r="H30" s="16">
        <v>8750000</v>
      </c>
      <c r="I30" s="16">
        <v>1548103000</v>
      </c>
      <c r="J30" s="16">
        <v>4.0599999999999996</v>
      </c>
      <c r="K30" s="16">
        <v>747545000</v>
      </c>
      <c r="L30" s="16">
        <f>H30/0.056</f>
        <v>156250000</v>
      </c>
    </row>
    <row r="31" spans="1:12" x14ac:dyDescent="0.25">
      <c r="A31" s="14"/>
      <c r="B31" s="15">
        <v>2017</v>
      </c>
      <c r="C31" s="14" t="s">
        <v>363</v>
      </c>
      <c r="D31" s="14" t="s">
        <v>364</v>
      </c>
      <c r="E31" s="15">
        <v>0</v>
      </c>
      <c r="F31" s="11">
        <f t="shared" si="0"/>
        <v>3.3805862626701016E-2</v>
      </c>
      <c r="G31" s="12">
        <f t="shared" si="1"/>
        <v>1.6478513484396518</v>
      </c>
      <c r="H31" s="16">
        <v>53590000</v>
      </c>
      <c r="I31" s="16">
        <v>1585228000</v>
      </c>
      <c r="J31" s="16">
        <v>2.92</v>
      </c>
      <c r="K31" s="16">
        <v>855511000</v>
      </c>
      <c r="L31" s="16">
        <f>H31/0.111</f>
        <v>482792792.7927928</v>
      </c>
    </row>
    <row r="32" spans="1:12" x14ac:dyDescent="0.25">
      <c r="A32" s="14">
        <v>11</v>
      </c>
      <c r="B32" s="15">
        <v>2015</v>
      </c>
      <c r="C32" s="14" t="s">
        <v>365</v>
      </c>
      <c r="D32" s="14" t="s">
        <v>366</v>
      </c>
      <c r="E32" s="15">
        <v>0</v>
      </c>
      <c r="F32" s="11">
        <f t="shared" si="0"/>
        <v>-1.960855436067957E-2</v>
      </c>
      <c r="G32" s="12">
        <f t="shared" si="1"/>
        <v>1.3054834482706568</v>
      </c>
      <c r="H32" s="16">
        <v>-18726636</v>
      </c>
      <c r="I32" s="16">
        <v>955023795</v>
      </c>
      <c r="J32" s="16">
        <v>2</v>
      </c>
      <c r="K32" s="16">
        <v>925457972</v>
      </c>
      <c r="L32" s="16">
        <f>-H32/0.031</f>
        <v>604085032.25806451</v>
      </c>
    </row>
    <row r="33" spans="1:12" x14ac:dyDescent="0.25">
      <c r="A33" s="14"/>
      <c r="B33" s="15">
        <v>2016</v>
      </c>
      <c r="C33" s="14" t="s">
        <v>365</v>
      </c>
      <c r="D33" s="14" t="s">
        <v>366</v>
      </c>
      <c r="E33" s="15">
        <v>0</v>
      </c>
      <c r="F33" s="11">
        <f t="shared" si="0"/>
        <v>1.4752591218115283E-2</v>
      </c>
      <c r="G33" s="12">
        <f t="shared" si="1"/>
        <v>1.5678282061633715</v>
      </c>
      <c r="H33" s="16">
        <v>14608429</v>
      </c>
      <c r="I33" s="16">
        <v>990228007</v>
      </c>
      <c r="J33" s="16">
        <v>2.42</v>
      </c>
      <c r="K33" s="16">
        <v>939526783</v>
      </c>
      <c r="L33" s="16">
        <f>H33/0.024</f>
        <v>608684541.66666663</v>
      </c>
    </row>
    <row r="34" spans="1:12" x14ac:dyDescent="0.25">
      <c r="A34" s="14"/>
      <c r="B34" s="15">
        <v>2017</v>
      </c>
      <c r="C34" s="14" t="s">
        <v>365</v>
      </c>
      <c r="D34" s="14" t="s">
        <v>366</v>
      </c>
      <c r="E34" s="15">
        <v>0</v>
      </c>
      <c r="F34" s="11">
        <f t="shared" si="0"/>
        <v>5.9659531442702023E-2</v>
      </c>
      <c r="G34" s="12">
        <f t="shared" si="1"/>
        <v>1.1844732335374311</v>
      </c>
      <c r="H34" s="16">
        <v>80860629</v>
      </c>
      <c r="I34" s="16">
        <v>1355368154</v>
      </c>
      <c r="J34" s="16">
        <v>2.02</v>
      </c>
      <c r="K34" s="16">
        <v>1029102031</v>
      </c>
      <c r="L34" s="16">
        <f>H34/0.134</f>
        <v>603437529.85074627</v>
      </c>
    </row>
    <row r="35" spans="1:12" x14ac:dyDescent="0.25">
      <c r="A35" s="14">
        <v>12</v>
      </c>
      <c r="B35" s="15">
        <v>2015</v>
      </c>
      <c r="C35" s="14" t="s">
        <v>367</v>
      </c>
      <c r="D35" s="14" t="s">
        <v>368</v>
      </c>
      <c r="E35" s="15">
        <v>0</v>
      </c>
      <c r="F35" s="11">
        <f t="shared" si="0"/>
        <v>2.294556205845542E-2</v>
      </c>
      <c r="G35" s="12">
        <f t="shared" si="1"/>
        <v>1.4339582232711716</v>
      </c>
      <c r="H35" s="16">
        <v>41677854</v>
      </c>
      <c r="I35" s="16">
        <v>1816379738</v>
      </c>
      <c r="J35" s="16">
        <v>0.91</v>
      </c>
      <c r="K35" s="16">
        <v>1230188839</v>
      </c>
      <c r="L35" s="16">
        <f>H35/0.0215</f>
        <v>1938504837.2093024</v>
      </c>
    </row>
    <row r="36" spans="1:12" x14ac:dyDescent="0.25">
      <c r="A36" s="14"/>
      <c r="B36" s="15">
        <v>2016</v>
      </c>
      <c r="C36" s="14" t="s">
        <v>367</v>
      </c>
      <c r="D36" s="14" t="s">
        <v>368</v>
      </c>
      <c r="E36" s="15">
        <v>0</v>
      </c>
      <c r="F36" s="11">
        <f t="shared" si="0"/>
        <v>3.7548706818907131E-2</v>
      </c>
      <c r="G36" s="12">
        <f t="shared" si="1"/>
        <v>2.9782520159425472</v>
      </c>
      <c r="H36" s="16">
        <v>79691186</v>
      </c>
      <c r="I36" s="16">
        <v>2122341693</v>
      </c>
      <c r="J36" s="16">
        <v>1.7</v>
      </c>
      <c r="K36" s="16">
        <v>1260058085</v>
      </c>
      <c r="L36" s="16">
        <f>H36/0.0361</f>
        <v>2207512077.5623269</v>
      </c>
    </row>
    <row r="37" spans="1:12" x14ac:dyDescent="0.25">
      <c r="A37" s="14"/>
      <c r="B37" s="15">
        <v>2017</v>
      </c>
      <c r="C37" s="14" t="s">
        <v>367</v>
      </c>
      <c r="D37" s="14" t="s">
        <v>368</v>
      </c>
      <c r="E37" s="15">
        <v>0</v>
      </c>
      <c r="F37" s="11">
        <f t="shared" ref="F37:F61" si="2">H37/I37</f>
        <v>2.587369722438183E-2</v>
      </c>
      <c r="G37" s="12">
        <f t="shared" ref="G37:G61" si="3">J37/(K37/L37)</f>
        <v>2.0506195401262413</v>
      </c>
      <c r="H37" s="16">
        <v>51996678</v>
      </c>
      <c r="I37" s="16">
        <v>2009634632</v>
      </c>
      <c r="J37" s="16">
        <v>1.1399999999999999</v>
      </c>
      <c r="K37" s="16">
        <v>1235320079</v>
      </c>
      <c r="L37" s="16">
        <f>H37/0.0234</f>
        <v>2222080256.4102564</v>
      </c>
    </row>
    <row r="38" spans="1:12" x14ac:dyDescent="0.25">
      <c r="A38" s="14">
        <v>13</v>
      </c>
      <c r="B38" s="15">
        <v>2015</v>
      </c>
      <c r="C38" s="14" t="s">
        <v>369</v>
      </c>
      <c r="D38" s="14" t="s">
        <v>370</v>
      </c>
      <c r="E38" s="15">
        <v>1</v>
      </c>
      <c r="F38" s="11">
        <f t="shared" si="2"/>
        <v>-9.3967098048785003E-3</v>
      </c>
      <c r="G38" s="12">
        <f t="shared" si="3"/>
        <v>3.9686470602992721</v>
      </c>
      <c r="H38" s="16">
        <v>-3127376</v>
      </c>
      <c r="I38" s="16">
        <v>332816067</v>
      </c>
      <c r="J38" s="16">
        <v>2.2999999999999998</v>
      </c>
      <c r="K38" s="16">
        <v>181244759</v>
      </c>
      <c r="L38" s="16">
        <f>-H38/0.01</f>
        <v>312737600</v>
      </c>
    </row>
    <row r="39" spans="1:12" x14ac:dyDescent="0.25">
      <c r="A39" s="14"/>
      <c r="B39" s="15">
        <v>2016</v>
      </c>
      <c r="C39" s="14" t="s">
        <v>369</v>
      </c>
      <c r="D39" s="14" t="s">
        <v>370</v>
      </c>
      <c r="E39" s="15">
        <v>1</v>
      </c>
      <c r="F39" s="11">
        <f t="shared" si="2"/>
        <v>-7.7619982385631156E-2</v>
      </c>
      <c r="G39" s="12">
        <f t="shared" si="3"/>
        <v>3.1425767736321131</v>
      </c>
      <c r="H39" s="16">
        <v>-23614506</v>
      </c>
      <c r="I39" s="16">
        <v>304232303</v>
      </c>
      <c r="J39" s="16">
        <v>1.7</v>
      </c>
      <c r="K39" s="16">
        <v>159680507</v>
      </c>
      <c r="L39" s="16">
        <f>-H39/0.08</f>
        <v>295181325</v>
      </c>
    </row>
    <row r="40" spans="1:12" x14ac:dyDescent="0.25">
      <c r="A40" s="14"/>
      <c r="B40" s="15">
        <v>2017</v>
      </c>
      <c r="C40" s="14" t="s">
        <v>369</v>
      </c>
      <c r="D40" s="14" t="s">
        <v>370</v>
      </c>
      <c r="E40" s="15">
        <v>1</v>
      </c>
      <c r="F40" s="11">
        <f t="shared" si="2"/>
        <v>1.8076876101917654E-2</v>
      </c>
      <c r="G40" s="12">
        <f t="shared" si="3"/>
        <v>2.2587112236887847</v>
      </c>
      <c r="H40" s="16">
        <v>6288387</v>
      </c>
      <c r="I40" s="16">
        <v>347869121</v>
      </c>
      <c r="J40" s="16">
        <v>1.19</v>
      </c>
      <c r="K40" s="16">
        <v>165651555</v>
      </c>
      <c r="L40" s="16">
        <f>H40/0.02</f>
        <v>314419350</v>
      </c>
    </row>
    <row r="41" spans="1:12" x14ac:dyDescent="0.25">
      <c r="A41" s="14">
        <v>14</v>
      </c>
      <c r="B41" s="15">
        <v>2015</v>
      </c>
      <c r="C41" s="14" t="s">
        <v>371</v>
      </c>
      <c r="D41" s="14" t="s">
        <v>372</v>
      </c>
      <c r="E41" s="15">
        <v>0</v>
      </c>
      <c r="F41" s="11">
        <f t="shared" si="2"/>
        <v>0.14441824671900536</v>
      </c>
      <c r="G41" s="12">
        <f t="shared" si="3"/>
        <v>2.2008278368152498</v>
      </c>
      <c r="H41" s="16">
        <v>123186291</v>
      </c>
      <c r="I41" s="16">
        <v>852982873</v>
      </c>
      <c r="J41" s="16">
        <v>9.1</v>
      </c>
      <c r="K41" s="16">
        <v>628829174</v>
      </c>
      <c r="L41" s="16">
        <f>H41/0.81</f>
        <v>152081840.74074072</v>
      </c>
    </row>
    <row r="42" spans="1:12" x14ac:dyDescent="0.25">
      <c r="A42" s="14"/>
      <c r="B42" s="15">
        <v>2016</v>
      </c>
      <c r="C42" s="14" t="s">
        <v>371</v>
      </c>
      <c r="D42" s="14" t="s">
        <v>372</v>
      </c>
      <c r="E42" s="15">
        <v>0</v>
      </c>
      <c r="F42" s="11">
        <f t="shared" si="2"/>
        <v>0.16626303317370603</v>
      </c>
      <c r="G42" s="12">
        <f t="shared" si="3"/>
        <v>2.3903740434522054</v>
      </c>
      <c r="H42" s="16">
        <v>156455457</v>
      </c>
      <c r="I42" s="16">
        <v>941011685</v>
      </c>
      <c r="J42" s="16">
        <v>11.2</v>
      </c>
      <c r="K42" s="16">
        <v>711714230</v>
      </c>
      <c r="L42" s="16">
        <f>H42/1.03</f>
        <v>151898501.94174758</v>
      </c>
    </row>
    <row r="43" spans="1:12" x14ac:dyDescent="0.25">
      <c r="A43" s="14"/>
      <c r="B43" s="15">
        <v>2017</v>
      </c>
      <c r="C43" s="14" t="s">
        <v>371</v>
      </c>
      <c r="D43" s="14" t="s">
        <v>372</v>
      </c>
      <c r="E43" s="15">
        <v>0</v>
      </c>
      <c r="F43" s="11">
        <f t="shared" si="2"/>
        <v>0.16353358377690305</v>
      </c>
      <c r="G43" s="12">
        <f t="shared" si="3"/>
        <v>3.140970972341893</v>
      </c>
      <c r="H43" s="16">
        <v>179150651</v>
      </c>
      <c r="I43" s="16">
        <v>1095497615</v>
      </c>
      <c r="J43" s="16">
        <v>17</v>
      </c>
      <c r="K43" s="16">
        <v>821715316</v>
      </c>
      <c r="L43" s="16">
        <f>H43/1.18</f>
        <v>151822585.59322035</v>
      </c>
    </row>
    <row r="44" spans="1:12" x14ac:dyDescent="0.25">
      <c r="A44" s="14">
        <v>15</v>
      </c>
      <c r="B44" s="15">
        <v>2015</v>
      </c>
      <c r="C44" s="14" t="s">
        <v>373</v>
      </c>
      <c r="D44" s="14" t="s">
        <v>374</v>
      </c>
      <c r="E44" s="15">
        <v>1</v>
      </c>
      <c r="F44" s="11">
        <f t="shared" si="2"/>
        <v>-5.8525491300098813E-2</v>
      </c>
      <c r="G44" s="12">
        <f t="shared" si="3"/>
        <v>0.77008719044142226</v>
      </c>
      <c r="H44" s="16">
        <v>-65451213</v>
      </c>
      <c r="I44" s="16">
        <v>1118336840</v>
      </c>
      <c r="J44" s="16">
        <v>1.86</v>
      </c>
      <c r="K44" s="16">
        <v>687326215</v>
      </c>
      <c r="L44" s="16">
        <f>H44/-0.23</f>
        <v>284570491.30434781</v>
      </c>
    </row>
    <row r="45" spans="1:12" x14ac:dyDescent="0.25">
      <c r="A45" s="14"/>
      <c r="B45" s="15">
        <v>2016</v>
      </c>
      <c r="C45" s="14" t="s">
        <v>373</v>
      </c>
      <c r="D45" s="14" t="s">
        <v>374</v>
      </c>
      <c r="E45" s="15">
        <v>1</v>
      </c>
      <c r="F45" s="11">
        <f t="shared" si="2"/>
        <v>-0.25516991326186972</v>
      </c>
      <c r="G45" s="12">
        <f t="shared" si="3"/>
        <v>1.5624064987880717</v>
      </c>
      <c r="H45" s="16">
        <v>-236687552</v>
      </c>
      <c r="I45" s="16">
        <v>927568415</v>
      </c>
      <c r="J45" s="16">
        <v>1.94</v>
      </c>
      <c r="K45" s="16">
        <v>452136694</v>
      </c>
      <c r="L45" s="16">
        <f>H45/-0.65</f>
        <v>364134695.38461536</v>
      </c>
    </row>
    <row r="46" spans="1:12" x14ac:dyDescent="0.25">
      <c r="A46" s="14"/>
      <c r="B46" s="15">
        <v>2017</v>
      </c>
      <c r="C46" s="14" t="s">
        <v>373</v>
      </c>
      <c r="D46" s="14" t="s">
        <v>374</v>
      </c>
      <c r="E46" s="15">
        <v>1</v>
      </c>
      <c r="F46" s="11">
        <f t="shared" si="2"/>
        <v>-4.3904361777174335E-2</v>
      </c>
      <c r="G46" s="12">
        <f t="shared" si="3"/>
        <v>0.99207482071016451</v>
      </c>
      <c r="H46" s="16">
        <v>-41337103</v>
      </c>
      <c r="I46" s="16">
        <v>941526111</v>
      </c>
      <c r="J46" s="16">
        <v>1.5</v>
      </c>
      <c r="K46" s="16">
        <v>568190782</v>
      </c>
      <c r="L46" s="16">
        <f>H46/-0.11</f>
        <v>375791845.45454544</v>
      </c>
    </row>
    <row r="47" spans="1:12" x14ac:dyDescent="0.25">
      <c r="A47" s="14">
        <v>16</v>
      </c>
      <c r="B47" s="15">
        <v>2015</v>
      </c>
      <c r="C47" s="14" t="s">
        <v>375</v>
      </c>
      <c r="D47" s="14" t="s">
        <v>376</v>
      </c>
      <c r="E47" s="15">
        <v>0</v>
      </c>
      <c r="F47" s="11">
        <f t="shared" si="2"/>
        <v>6.2675593429235024E-2</v>
      </c>
      <c r="G47" s="12">
        <f t="shared" si="3"/>
        <v>0.50559116367789569</v>
      </c>
      <c r="H47" s="16">
        <v>126619899</v>
      </c>
      <c r="I47" s="16">
        <v>2020242523</v>
      </c>
      <c r="J47" s="16">
        <v>24.9</v>
      </c>
      <c r="K47" s="16">
        <v>1550564485</v>
      </c>
      <c r="L47" s="16">
        <v>31484004.10958904</v>
      </c>
    </row>
    <row r="48" spans="1:12" x14ac:dyDescent="0.25">
      <c r="A48" s="14"/>
      <c r="B48" s="15">
        <v>2016</v>
      </c>
      <c r="C48" s="14" t="s">
        <v>375</v>
      </c>
      <c r="D48" s="14" t="s">
        <v>376</v>
      </c>
      <c r="E48" s="15">
        <v>0</v>
      </c>
      <c r="F48" s="11">
        <f t="shared" si="2"/>
        <v>6.1907809171012969E-2</v>
      </c>
      <c r="G48" s="12">
        <f t="shared" si="3"/>
        <v>0.57560953439371998</v>
      </c>
      <c r="H48" s="16">
        <v>137899938</v>
      </c>
      <c r="I48" s="16">
        <v>2227504734</v>
      </c>
      <c r="J48" s="16">
        <v>30.25</v>
      </c>
      <c r="K48" s="16">
        <v>1654578438</v>
      </c>
      <c r="L48" s="16">
        <f>H48/4.38</f>
        <v>31484004.10958904</v>
      </c>
    </row>
    <row r="49" spans="1:12" x14ac:dyDescent="0.25">
      <c r="A49" s="14"/>
      <c r="B49" s="15">
        <v>2017</v>
      </c>
      <c r="C49" s="14" t="s">
        <v>375</v>
      </c>
      <c r="D49" s="14" t="s">
        <v>376</v>
      </c>
      <c r="E49" s="15">
        <v>0</v>
      </c>
      <c r="F49" s="11">
        <f t="shared" si="2"/>
        <v>6.9093797115876127E-2</v>
      </c>
      <c r="G49" s="12">
        <f t="shared" si="3"/>
        <v>0.66624974240912771</v>
      </c>
      <c r="H49" s="16">
        <v>174884006</v>
      </c>
      <c r="I49" s="16">
        <v>2531110075</v>
      </c>
      <c r="J49" s="16">
        <v>57</v>
      </c>
      <c r="K49" s="16">
        <v>1787567444</v>
      </c>
      <c r="L49" s="16">
        <f>H49/8.37</f>
        <v>20894146.475507766</v>
      </c>
    </row>
    <row r="50" spans="1:12" x14ac:dyDescent="0.25">
      <c r="A50" s="14">
        <v>17</v>
      </c>
      <c r="B50" s="15">
        <v>2015</v>
      </c>
      <c r="C50" s="14" t="s">
        <v>377</v>
      </c>
      <c r="D50" s="14" t="s">
        <v>378</v>
      </c>
      <c r="E50" s="15">
        <v>0</v>
      </c>
      <c r="F50" s="11">
        <f t="shared" si="2"/>
        <v>3.4367577643716105E-2</v>
      </c>
      <c r="G50" s="12">
        <f t="shared" si="3"/>
        <v>3.2718630207037398</v>
      </c>
      <c r="H50" s="16">
        <v>94000169</v>
      </c>
      <c r="I50" s="16">
        <v>2735140951</v>
      </c>
      <c r="J50" s="16">
        <v>5.55</v>
      </c>
      <c r="K50" s="16">
        <v>1063004848</v>
      </c>
      <c r="L50" s="16">
        <f>H50/0.15</f>
        <v>626667793.33333337</v>
      </c>
    </row>
    <row r="51" spans="1:12" x14ac:dyDescent="0.25">
      <c r="A51" s="14"/>
      <c r="B51" s="15">
        <v>2016</v>
      </c>
      <c r="C51" s="14" t="s">
        <v>377</v>
      </c>
      <c r="D51" s="14" t="s">
        <v>378</v>
      </c>
      <c r="E51" s="15">
        <v>0</v>
      </c>
      <c r="F51" s="11">
        <f t="shared" si="2"/>
        <v>4.2414294919197199E-3</v>
      </c>
      <c r="G51" s="12">
        <f t="shared" si="3"/>
        <v>1.2503110276160263</v>
      </c>
      <c r="H51" s="16">
        <v>12557023</v>
      </c>
      <c r="I51" s="16">
        <v>2960563891</v>
      </c>
      <c r="J51" s="16">
        <v>6</v>
      </c>
      <c r="K51" s="16">
        <v>1205174334</v>
      </c>
      <c r="L51" s="16">
        <f>H51/0.05</f>
        <v>251140460</v>
      </c>
    </row>
    <row r="52" spans="1:12" x14ac:dyDescent="0.25">
      <c r="A52" s="14"/>
      <c r="B52" s="15">
        <v>2017</v>
      </c>
      <c r="C52" s="14" t="s">
        <v>377</v>
      </c>
      <c r="D52" s="14" t="s">
        <v>378</v>
      </c>
      <c r="E52" s="15">
        <v>0</v>
      </c>
      <c r="F52" s="11">
        <f t="shared" si="2"/>
        <v>3.0357382922354206E-2</v>
      </c>
      <c r="G52" s="12">
        <f t="shared" si="3"/>
        <v>2.4731527209219704</v>
      </c>
      <c r="H52" s="16">
        <v>95167802</v>
      </c>
      <c r="I52" s="16">
        <v>3134914569</v>
      </c>
      <c r="J52" s="16">
        <v>4.96</v>
      </c>
      <c r="K52" s="16">
        <v>1272417170</v>
      </c>
      <c r="L52" s="16">
        <f>H52/0.15</f>
        <v>634452013.33333337</v>
      </c>
    </row>
    <row r="53" spans="1:12" x14ac:dyDescent="0.25">
      <c r="A53" s="14">
        <v>18</v>
      </c>
      <c r="B53" s="15">
        <v>2015</v>
      </c>
      <c r="C53" s="14" t="s">
        <v>379</v>
      </c>
      <c r="D53" s="14" t="s">
        <v>380</v>
      </c>
      <c r="E53" s="15">
        <v>0</v>
      </c>
      <c r="F53" s="11">
        <f t="shared" si="2"/>
        <v>4.6972183237896419E-2</v>
      </c>
      <c r="G53" s="12">
        <f t="shared" si="3"/>
        <v>0.97878138348233867</v>
      </c>
      <c r="H53" s="16">
        <v>83129042</v>
      </c>
      <c r="I53" s="16">
        <v>1769750441</v>
      </c>
      <c r="J53" s="16">
        <v>2.78</v>
      </c>
      <c r="K53" s="16">
        <v>1574057569</v>
      </c>
      <c r="L53" s="16">
        <f>H53/0.15</f>
        <v>554193613.33333337</v>
      </c>
    </row>
    <row r="54" spans="1:12" x14ac:dyDescent="0.25">
      <c r="A54" s="14"/>
      <c r="B54" s="15">
        <v>2016</v>
      </c>
      <c r="C54" s="14" t="s">
        <v>379</v>
      </c>
      <c r="D54" s="14" t="s">
        <v>380</v>
      </c>
      <c r="E54" s="15">
        <v>0</v>
      </c>
      <c r="F54" s="11">
        <f t="shared" si="2"/>
        <v>2.3547100185385923E-2</v>
      </c>
      <c r="G54" s="12">
        <f t="shared" si="3"/>
        <v>0.96862307605064468</v>
      </c>
      <c r="H54" s="16">
        <v>40466681</v>
      </c>
      <c r="I54" s="16">
        <v>1718542015</v>
      </c>
      <c r="J54" s="16">
        <v>2.58</v>
      </c>
      <c r="K54" s="16">
        <v>1539800444</v>
      </c>
      <c r="L54" s="16">
        <f>H54/0.07</f>
        <v>578095442.85714281</v>
      </c>
    </row>
    <row r="55" spans="1:12" x14ac:dyDescent="0.25">
      <c r="A55" s="14"/>
      <c r="B55" s="15">
        <v>2017</v>
      </c>
      <c r="C55" s="14" t="s">
        <v>379</v>
      </c>
      <c r="D55" s="14" t="s">
        <v>380</v>
      </c>
      <c r="E55" s="15">
        <v>0</v>
      </c>
      <c r="F55" s="11">
        <f t="shared" si="2"/>
        <v>7.7629141014196497E-3</v>
      </c>
      <c r="G55" s="12">
        <f t="shared" si="3"/>
        <v>0.93308539179436711</v>
      </c>
      <c r="H55" s="16">
        <v>12809151</v>
      </c>
      <c r="I55" s="16">
        <v>1650044150</v>
      </c>
      <c r="J55" s="16">
        <v>2.2200000000000002</v>
      </c>
      <c r="K55" s="16">
        <v>1523778824</v>
      </c>
      <c r="L55" s="16">
        <f>H55/0.02</f>
        <v>640457550</v>
      </c>
    </row>
    <row r="56" spans="1:12" x14ac:dyDescent="0.25">
      <c r="A56" s="14">
        <v>19</v>
      </c>
      <c r="B56" s="15">
        <v>2015</v>
      </c>
      <c r="C56" s="14" t="s">
        <v>381</v>
      </c>
      <c r="D56" s="14" t="s">
        <v>382</v>
      </c>
      <c r="E56" s="15">
        <v>1</v>
      </c>
      <c r="F56" s="11">
        <f t="shared" si="2"/>
        <v>-0.11788686356699314</v>
      </c>
      <c r="G56" s="12">
        <f t="shared" si="3"/>
        <v>2.6631352135669926</v>
      </c>
      <c r="H56" s="16">
        <v>-53878546</v>
      </c>
      <c r="I56" s="16">
        <v>457036046</v>
      </c>
      <c r="J56" s="16">
        <v>1.42</v>
      </c>
      <c r="K56" s="16">
        <v>220987466</v>
      </c>
      <c r="L56" s="16">
        <f>H56/-0.13</f>
        <v>414450353.84615386</v>
      </c>
    </row>
    <row r="57" spans="1:12" x14ac:dyDescent="0.25">
      <c r="A57" s="14"/>
      <c r="B57" s="15">
        <v>2016</v>
      </c>
      <c r="C57" s="14" t="s">
        <v>381</v>
      </c>
      <c r="D57" s="14" t="s">
        <v>382</v>
      </c>
      <c r="E57" s="15">
        <v>1</v>
      </c>
      <c r="F57" s="11">
        <f t="shared" si="2"/>
        <v>-0.26394199882732688</v>
      </c>
      <c r="G57" s="12">
        <f t="shared" si="3"/>
        <v>3.528119244884715</v>
      </c>
      <c r="H57" s="16">
        <v>-79931671</v>
      </c>
      <c r="I57" s="16">
        <v>302838015</v>
      </c>
      <c r="J57" s="16">
        <v>1.29</v>
      </c>
      <c r="K57" s="16">
        <v>162365159</v>
      </c>
      <c r="L57" s="16">
        <f>H57/-0.18</f>
        <v>444064838.8888889</v>
      </c>
    </row>
    <row r="58" spans="1:12" x14ac:dyDescent="0.25">
      <c r="A58" s="14"/>
      <c r="B58" s="15">
        <v>2017</v>
      </c>
      <c r="C58" s="14" t="s">
        <v>381</v>
      </c>
      <c r="D58" s="14" t="s">
        <v>382</v>
      </c>
      <c r="E58" s="15">
        <v>1</v>
      </c>
      <c r="F58" s="11">
        <f t="shared" si="2"/>
        <v>-0.12833274465173775</v>
      </c>
      <c r="G58" s="12">
        <f t="shared" si="3"/>
        <v>1.6056350330886533</v>
      </c>
      <c r="H58" s="16">
        <v>-45829106</v>
      </c>
      <c r="I58" s="16">
        <v>357111555</v>
      </c>
      <c r="J58" s="16">
        <v>0.66</v>
      </c>
      <c r="K58" s="16">
        <v>209312891</v>
      </c>
      <c r="L58" s="16">
        <f>H58/-0.09</f>
        <v>509212288.8888889</v>
      </c>
    </row>
    <row r="59" spans="1:12" x14ac:dyDescent="0.25">
      <c r="A59" s="14">
        <v>20</v>
      </c>
      <c r="B59" s="15">
        <v>2015</v>
      </c>
      <c r="C59" s="14" t="s">
        <v>383</v>
      </c>
      <c r="D59" s="14" t="s">
        <v>384</v>
      </c>
      <c r="E59" s="15">
        <v>0</v>
      </c>
      <c r="F59" s="11">
        <f t="shared" si="2"/>
        <v>4.9106037535664941E-2</v>
      </c>
      <c r="G59" s="12">
        <f t="shared" si="3"/>
        <v>1.9422867779079696</v>
      </c>
      <c r="H59" s="16">
        <v>43944380</v>
      </c>
      <c r="I59" s="16">
        <v>894887517</v>
      </c>
      <c r="J59" s="16">
        <v>6.8</v>
      </c>
      <c r="K59" s="16">
        <v>375245112</v>
      </c>
      <c r="L59" s="16">
        <f>H59/0.41</f>
        <v>107181414.63414635</v>
      </c>
    </row>
    <row r="60" spans="1:12" x14ac:dyDescent="0.25">
      <c r="A60" s="14"/>
      <c r="B60" s="15">
        <v>2016</v>
      </c>
      <c r="C60" s="14" t="s">
        <v>383</v>
      </c>
      <c r="D60" s="14" t="s">
        <v>384</v>
      </c>
      <c r="E60" s="15">
        <v>0</v>
      </c>
      <c r="F60" s="11">
        <f t="shared" si="2"/>
        <v>0.1067378723457323</v>
      </c>
      <c r="G60" s="12">
        <f t="shared" si="3"/>
        <v>6.3112889464471253</v>
      </c>
      <c r="H60" s="16">
        <v>113731345</v>
      </c>
      <c r="I60" s="16">
        <v>1065520068</v>
      </c>
      <c r="J60" s="16">
        <v>28.25</v>
      </c>
      <c r="K60" s="16">
        <v>480258100</v>
      </c>
      <c r="L60" s="16">
        <f>H60/1.06</f>
        <v>107293721.6981132</v>
      </c>
    </row>
    <row r="61" spans="1:12" x14ac:dyDescent="0.25">
      <c r="A61" s="14"/>
      <c r="B61" s="15">
        <v>2017</v>
      </c>
      <c r="C61" s="14" t="s">
        <v>383</v>
      </c>
      <c r="D61" s="14" t="s">
        <v>384</v>
      </c>
      <c r="E61" s="15">
        <v>0</v>
      </c>
      <c r="F61" s="11">
        <f t="shared" si="2"/>
        <v>9.5813783545748571E-2</v>
      </c>
      <c r="G61" s="12">
        <f t="shared" si="3"/>
        <v>3.7145773296214362</v>
      </c>
      <c r="H61" s="16">
        <v>111460005</v>
      </c>
      <c r="I61" s="16">
        <v>1163298232</v>
      </c>
      <c r="J61" s="16">
        <v>19.8</v>
      </c>
      <c r="K61" s="16">
        <v>571270115</v>
      </c>
      <c r="L61" s="16">
        <f>H61/1.04</f>
        <v>107173081.73076923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60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B2" sqref="B2:G160"/>
    </sheetView>
  </sheetViews>
  <sheetFormatPr defaultRowHeight="15" x14ac:dyDescent="0.25"/>
  <cols>
    <col min="1" max="1" width="4.140625" bestFit="1" customWidth="1"/>
    <col min="2" max="3" width="8" bestFit="1" customWidth="1"/>
    <col min="4" max="4" width="42.5703125" bestFit="1" customWidth="1"/>
    <col min="5" max="5" width="14.5703125" bestFit="1" customWidth="1"/>
    <col min="6" max="6" width="8.28515625" bestFit="1" customWidth="1"/>
    <col min="7" max="7" width="11.85546875" bestFit="1" customWidth="1"/>
    <col min="8" max="8" width="16.140625" style="76" bestFit="1" customWidth="1"/>
    <col min="9" max="9" width="18.85546875" style="76" bestFit="1" customWidth="1"/>
    <col min="10" max="10" width="31.140625" style="79" bestFit="1" customWidth="1"/>
    <col min="11" max="11" width="17.7109375" style="76" bestFit="1" customWidth="1"/>
    <col min="12" max="12" width="26.140625" style="76" bestFit="1" customWidth="1"/>
  </cols>
  <sheetData>
    <row r="1" spans="1:12" ht="15.75" x14ac:dyDescent="0.25">
      <c r="A1" s="4" t="s">
        <v>0</v>
      </c>
      <c r="B1" s="4" t="s">
        <v>538</v>
      </c>
      <c r="C1" s="4" t="s">
        <v>539</v>
      </c>
      <c r="D1" s="4" t="s">
        <v>540</v>
      </c>
      <c r="E1" s="4" t="s">
        <v>2</v>
      </c>
      <c r="F1" s="5" t="s">
        <v>541</v>
      </c>
      <c r="G1" s="6" t="s">
        <v>542</v>
      </c>
      <c r="H1" s="73" t="s">
        <v>537</v>
      </c>
      <c r="I1" s="73" t="s">
        <v>570</v>
      </c>
      <c r="J1" s="8" t="s">
        <v>543</v>
      </c>
      <c r="K1" s="74" t="s">
        <v>544</v>
      </c>
      <c r="L1" s="74" t="s">
        <v>545</v>
      </c>
    </row>
    <row r="2" spans="1:12" ht="15.75" x14ac:dyDescent="0.25">
      <c r="A2" s="1">
        <v>1</v>
      </c>
      <c r="B2" s="1">
        <v>2015</v>
      </c>
      <c r="C2" s="1" t="s">
        <v>117</v>
      </c>
      <c r="D2" s="2" t="s">
        <v>118</v>
      </c>
      <c r="E2" s="1">
        <v>1</v>
      </c>
      <c r="F2" s="11">
        <f t="shared" ref="F2:F45" si="0">H2/I2</f>
        <v>-0.1604426673688733</v>
      </c>
      <c r="G2" s="12">
        <f>J2/(K2/L2)</f>
        <v>3.7821505376344087</v>
      </c>
      <c r="H2" s="75">
        <v>-463060000</v>
      </c>
      <c r="I2" s="75">
        <v>2886140000</v>
      </c>
      <c r="J2" s="78">
        <v>4.7300000000000004</v>
      </c>
      <c r="K2" s="75">
        <v>777480000</v>
      </c>
      <c r="L2" s="75">
        <v>621680000</v>
      </c>
    </row>
    <row r="3" spans="1:12" ht="15.75" x14ac:dyDescent="0.25">
      <c r="A3" s="1"/>
      <c r="B3" s="1">
        <v>2016</v>
      </c>
      <c r="C3" s="1" t="s">
        <v>117</v>
      </c>
      <c r="D3" s="2" t="s">
        <v>118</v>
      </c>
      <c r="E3" s="1">
        <v>1</v>
      </c>
      <c r="F3" s="11">
        <f t="shared" si="0"/>
        <v>-9.632367077521202E-2</v>
      </c>
      <c r="G3" s="12">
        <f t="shared" ref="G3:G45" si="1">J3/(K3/L3)</f>
        <v>3.9825198100463739</v>
      </c>
      <c r="H3" s="75">
        <v>-225460000</v>
      </c>
      <c r="I3" s="75">
        <v>2340650000</v>
      </c>
      <c r="J3" s="78">
        <v>4.5999999999999996</v>
      </c>
      <c r="K3" s="75">
        <v>718070000</v>
      </c>
      <c r="L3" s="75">
        <v>621680000</v>
      </c>
    </row>
    <row r="4" spans="1:12" ht="15.75" x14ac:dyDescent="0.25">
      <c r="A4" s="1"/>
      <c r="B4" s="1">
        <v>2017</v>
      </c>
      <c r="C4" s="1" t="s">
        <v>117</v>
      </c>
      <c r="D4" s="2" t="s">
        <v>118</v>
      </c>
      <c r="E4" s="1">
        <v>1</v>
      </c>
      <c r="F4" s="11">
        <f t="shared" si="0"/>
        <v>4.8041742629031242E-2</v>
      </c>
      <c r="G4" s="12">
        <f>J4/(K4/L4)</f>
        <v>7.694579028796726</v>
      </c>
      <c r="H4" s="75">
        <v>191050000</v>
      </c>
      <c r="I4" s="75">
        <v>3976750000</v>
      </c>
      <c r="J4" s="78">
        <v>12.2</v>
      </c>
      <c r="K4" s="75">
        <v>1001850000</v>
      </c>
      <c r="L4" s="75">
        <v>631870000</v>
      </c>
    </row>
    <row r="5" spans="1:12" ht="15.75" x14ac:dyDescent="0.25">
      <c r="A5" s="1">
        <v>2</v>
      </c>
      <c r="B5" s="1">
        <v>2015</v>
      </c>
      <c r="C5" s="1" t="s">
        <v>119</v>
      </c>
      <c r="D5" s="2" t="s">
        <v>120</v>
      </c>
      <c r="E5" s="1">
        <v>1</v>
      </c>
      <c r="F5" s="11">
        <f t="shared" si="0"/>
        <v>-0.11701196381674935</v>
      </c>
      <c r="G5" s="12">
        <f t="shared" si="1"/>
        <v>48.705302096177569</v>
      </c>
      <c r="H5" s="75">
        <v>-8020000</v>
      </c>
      <c r="I5" s="75">
        <v>68540000</v>
      </c>
      <c r="J5" s="78">
        <v>0.79</v>
      </c>
      <c r="K5" s="75">
        <v>40550000</v>
      </c>
      <c r="L5" s="75">
        <v>2500000000</v>
      </c>
    </row>
    <row r="6" spans="1:12" ht="15.75" x14ac:dyDescent="0.25">
      <c r="A6" s="1"/>
      <c r="B6" s="1">
        <v>2016</v>
      </c>
      <c r="C6" s="1" t="s">
        <v>119</v>
      </c>
      <c r="D6" s="2" t="s">
        <v>120</v>
      </c>
      <c r="E6" s="1">
        <v>1</v>
      </c>
      <c r="F6" s="11">
        <f t="shared" si="0"/>
        <v>-9.8563314400267291E-2</v>
      </c>
      <c r="G6" s="12">
        <f t="shared" si="1"/>
        <v>67.235396182764603</v>
      </c>
      <c r="H6" s="75">
        <v>-5900000</v>
      </c>
      <c r="I6" s="75">
        <v>59860000</v>
      </c>
      <c r="J6" s="78">
        <v>0.93</v>
      </c>
      <c r="K6" s="75">
        <v>34580000</v>
      </c>
      <c r="L6" s="75">
        <v>2500000000</v>
      </c>
    </row>
    <row r="7" spans="1:12" ht="15.75" x14ac:dyDescent="0.25">
      <c r="A7" s="1"/>
      <c r="B7" s="1">
        <v>2017</v>
      </c>
      <c r="C7" s="1" t="s">
        <v>119</v>
      </c>
      <c r="D7" s="2" t="s">
        <v>120</v>
      </c>
      <c r="E7" s="1">
        <v>1</v>
      </c>
      <c r="F7" s="11">
        <f t="shared" si="0"/>
        <v>2.2121384004537718E-2</v>
      </c>
      <c r="G7" s="12">
        <f t="shared" si="1"/>
        <v>43.055555555555557</v>
      </c>
      <c r="H7" s="75">
        <v>1560000</v>
      </c>
      <c r="I7" s="75">
        <v>70520000</v>
      </c>
      <c r="J7" s="78">
        <v>0.62</v>
      </c>
      <c r="K7" s="75">
        <v>36000000</v>
      </c>
      <c r="L7" s="75">
        <v>2500000000</v>
      </c>
    </row>
    <row r="8" spans="1:12" ht="15.75" x14ac:dyDescent="0.25">
      <c r="A8" s="1">
        <v>3</v>
      </c>
      <c r="B8" s="1">
        <v>2015</v>
      </c>
      <c r="C8" s="1" t="s">
        <v>121</v>
      </c>
      <c r="D8" s="2" t="s">
        <v>122</v>
      </c>
      <c r="E8" s="1">
        <v>0</v>
      </c>
      <c r="F8" s="11">
        <f t="shared" si="0"/>
        <v>2.2904275681370212E-2</v>
      </c>
      <c r="G8" s="12">
        <f t="shared" si="1"/>
        <v>0.82788016147896026</v>
      </c>
      <c r="H8" s="75">
        <v>690940000</v>
      </c>
      <c r="I8" s="75">
        <v>30166420000</v>
      </c>
      <c r="J8" s="78">
        <v>1.34</v>
      </c>
      <c r="K8" s="75">
        <v>10183370000</v>
      </c>
      <c r="L8" s="75">
        <v>6291500000</v>
      </c>
    </row>
    <row r="9" spans="1:12" ht="15.75" x14ac:dyDescent="0.25">
      <c r="A9" s="1"/>
      <c r="B9" s="1">
        <v>2016</v>
      </c>
      <c r="C9" s="1" t="s">
        <v>121</v>
      </c>
      <c r="D9" s="2" t="s">
        <v>122</v>
      </c>
      <c r="E9" s="1">
        <v>0</v>
      </c>
      <c r="F9" s="11">
        <f t="shared" si="0"/>
        <v>2.0636013363310876E-2</v>
      </c>
      <c r="G9" s="12">
        <f t="shared" si="1"/>
        <v>0.74333252326232568</v>
      </c>
      <c r="H9" s="75">
        <v>635790000</v>
      </c>
      <c r="I9" s="75">
        <v>30809730000</v>
      </c>
      <c r="J9" s="78">
        <v>1.23</v>
      </c>
      <c r="K9" s="75">
        <v>10410610000</v>
      </c>
      <c r="L9" s="75">
        <v>6291500000</v>
      </c>
    </row>
    <row r="10" spans="1:12" ht="15.75" x14ac:dyDescent="0.25">
      <c r="A10" s="1"/>
      <c r="B10" s="1">
        <v>2017</v>
      </c>
      <c r="C10" s="1" t="s">
        <v>121</v>
      </c>
      <c r="D10" s="2" t="s">
        <v>122</v>
      </c>
      <c r="E10" s="1">
        <v>0</v>
      </c>
      <c r="F10" s="11">
        <f t="shared" si="0"/>
        <v>2.7062997836372429E-3</v>
      </c>
      <c r="G10" s="12">
        <f t="shared" si="1"/>
        <v>0.77150319827487546</v>
      </c>
      <c r="H10" s="75">
        <v>103480000</v>
      </c>
      <c r="I10" s="75">
        <v>38236710000</v>
      </c>
      <c r="J10" s="78">
        <v>1.35</v>
      </c>
      <c r="K10" s="75">
        <v>11009060000</v>
      </c>
      <c r="L10" s="75">
        <v>6291500000</v>
      </c>
    </row>
    <row r="11" spans="1:12" ht="15.75" x14ac:dyDescent="0.25">
      <c r="A11" s="1">
        <v>4</v>
      </c>
      <c r="B11" s="1">
        <v>2015</v>
      </c>
      <c r="C11" s="1" t="s">
        <v>123</v>
      </c>
      <c r="D11" s="2" t="s">
        <v>124</v>
      </c>
      <c r="E11" s="1">
        <v>1</v>
      </c>
      <c r="F11" s="11">
        <f t="shared" si="0"/>
        <v>-1.4364933336630246E-3</v>
      </c>
      <c r="G11" s="12">
        <f t="shared" si="1"/>
        <v>0.666295515999346</v>
      </c>
      <c r="H11" s="75">
        <v>-1188323</v>
      </c>
      <c r="I11" s="75">
        <v>827238785</v>
      </c>
      <c r="J11" s="78">
        <v>0.21</v>
      </c>
      <c r="K11" s="75">
        <v>806886546</v>
      </c>
      <c r="L11" s="75">
        <v>2560118512</v>
      </c>
    </row>
    <row r="12" spans="1:12" ht="15.75" x14ac:dyDescent="0.25">
      <c r="A12" s="1"/>
      <c r="B12" s="1">
        <v>2016</v>
      </c>
      <c r="C12" s="1" t="s">
        <v>123</v>
      </c>
      <c r="D12" s="2" t="s">
        <v>124</v>
      </c>
      <c r="E12" s="1">
        <v>1</v>
      </c>
      <c r="F12" s="11">
        <f t="shared" si="0"/>
        <v>-0.17261175318164437</v>
      </c>
      <c r="G12" s="12">
        <f t="shared" si="1"/>
        <v>0.73228819783241172</v>
      </c>
      <c r="H12" s="75">
        <v>-124460312</v>
      </c>
      <c r="I12" s="75">
        <v>721041932</v>
      </c>
      <c r="J12" s="78">
        <v>0.2</v>
      </c>
      <c r="K12" s="75">
        <v>699210644</v>
      </c>
      <c r="L12" s="75">
        <v>2560118512</v>
      </c>
    </row>
    <row r="13" spans="1:12" ht="15.75" x14ac:dyDescent="0.25">
      <c r="A13" s="1"/>
      <c r="B13" s="1">
        <v>2017</v>
      </c>
      <c r="C13" s="1" t="s">
        <v>123</v>
      </c>
      <c r="D13" s="2" t="s">
        <v>124</v>
      </c>
      <c r="E13" s="1">
        <v>1</v>
      </c>
      <c r="F13" s="11">
        <f t="shared" si="0"/>
        <v>-7.7426607326655808E-2</v>
      </c>
      <c r="G13" s="12">
        <f t="shared" si="1"/>
        <v>0.85268388778512549</v>
      </c>
      <c r="H13" s="75">
        <v>-58244370</v>
      </c>
      <c r="I13" s="75">
        <v>752252643</v>
      </c>
      <c r="J13" s="78">
        <v>0.224</v>
      </c>
      <c r="K13" s="75">
        <v>672542961</v>
      </c>
      <c r="L13" s="75">
        <v>2560118512</v>
      </c>
    </row>
    <row r="14" spans="1:12" ht="15.75" x14ac:dyDescent="0.25">
      <c r="A14" s="1">
        <v>5</v>
      </c>
      <c r="B14" s="1">
        <v>2015</v>
      </c>
      <c r="C14" s="1" t="s">
        <v>125</v>
      </c>
      <c r="D14" s="1" t="s">
        <v>132</v>
      </c>
      <c r="E14" s="1">
        <v>0</v>
      </c>
      <c r="F14" s="11">
        <f t="shared" si="0"/>
        <v>7.5602684669729733E-2</v>
      </c>
      <c r="G14" s="12">
        <f t="shared" si="1"/>
        <v>1.4153112193537332</v>
      </c>
      <c r="H14" s="75">
        <v>2183370000</v>
      </c>
      <c r="I14" s="75">
        <v>28879530000</v>
      </c>
      <c r="J14" s="78">
        <v>11.1</v>
      </c>
      <c r="K14" s="75">
        <v>22410560000</v>
      </c>
      <c r="L14" s="75">
        <v>2857470000</v>
      </c>
    </row>
    <row r="15" spans="1:12" ht="15.75" x14ac:dyDescent="0.25">
      <c r="A15" s="1"/>
      <c r="B15" s="1">
        <v>2016</v>
      </c>
      <c r="C15" s="1" t="s">
        <v>125</v>
      </c>
      <c r="D15" s="1" t="s">
        <v>132</v>
      </c>
      <c r="E15" s="1">
        <v>0</v>
      </c>
      <c r="F15" s="11">
        <f t="shared" si="0"/>
        <v>2.7692357726635461E-2</v>
      </c>
      <c r="G15" s="12">
        <f t="shared" si="1"/>
        <v>2.0104936659744101</v>
      </c>
      <c r="H15" s="75">
        <v>1413470000</v>
      </c>
      <c r="I15" s="75">
        <v>51041880000</v>
      </c>
      <c r="J15" s="78">
        <v>11.1</v>
      </c>
      <c r="K15" s="75">
        <v>28683970000</v>
      </c>
      <c r="L15" s="75">
        <v>5195400000</v>
      </c>
    </row>
    <row r="16" spans="1:12" ht="15.75" x14ac:dyDescent="0.25">
      <c r="A16" s="1"/>
      <c r="B16" s="1">
        <v>2017</v>
      </c>
      <c r="C16" s="1" t="s">
        <v>125</v>
      </c>
      <c r="D16" s="1" t="s">
        <v>132</v>
      </c>
      <c r="E16" s="1">
        <v>0</v>
      </c>
      <c r="F16" s="11">
        <f t="shared" si="0"/>
        <v>1.2730214748584007E-2</v>
      </c>
      <c r="G16" s="12">
        <f t="shared" si="1"/>
        <v>0.86171591014530868</v>
      </c>
      <c r="H16" s="75">
        <v>658810000</v>
      </c>
      <c r="I16" s="75">
        <v>51751680000</v>
      </c>
      <c r="J16" s="78">
        <v>4.88</v>
      </c>
      <c r="K16" s="75">
        <v>29422170000</v>
      </c>
      <c r="L16" s="75">
        <v>5195400000</v>
      </c>
    </row>
    <row r="17" spans="1:12" ht="15.75" x14ac:dyDescent="0.25">
      <c r="A17" s="1">
        <v>6</v>
      </c>
      <c r="B17" s="1">
        <v>2015</v>
      </c>
      <c r="C17" s="1" t="s">
        <v>126</v>
      </c>
      <c r="D17" s="1" t="s">
        <v>133</v>
      </c>
      <c r="E17" s="1">
        <v>0</v>
      </c>
      <c r="F17" s="11">
        <f t="shared" si="0"/>
        <v>2.5238939477999718E-2</v>
      </c>
      <c r="G17" s="12">
        <f t="shared" si="1"/>
        <v>1.258445833017636</v>
      </c>
      <c r="H17" s="75">
        <v>144210000</v>
      </c>
      <c r="I17" s="75">
        <v>5713790000</v>
      </c>
      <c r="J17" s="78">
        <v>99.95</v>
      </c>
      <c r="K17" s="75">
        <v>2243710000</v>
      </c>
      <c r="L17" s="75">
        <v>28250000</v>
      </c>
    </row>
    <row r="18" spans="1:12" ht="15.75" x14ac:dyDescent="0.25">
      <c r="A18" s="1"/>
      <c r="B18" s="1">
        <v>2016</v>
      </c>
      <c r="C18" s="1" t="s">
        <v>126</v>
      </c>
      <c r="D18" s="1" t="s">
        <v>133</v>
      </c>
      <c r="E18" s="1">
        <v>0</v>
      </c>
      <c r="F18" s="11">
        <f t="shared" si="0"/>
        <v>2.8364159520097368E-2</v>
      </c>
      <c r="G18" s="12">
        <f t="shared" si="1"/>
        <v>2.1571980870808547</v>
      </c>
      <c r="H18" s="75">
        <v>176650000</v>
      </c>
      <c r="I18" s="75">
        <v>6227930000</v>
      </c>
      <c r="J18" s="78">
        <v>22</v>
      </c>
      <c r="K18" s="75">
        <v>2881460000</v>
      </c>
      <c r="L18" s="75">
        <v>282540000</v>
      </c>
    </row>
    <row r="19" spans="1:12" ht="15.75" x14ac:dyDescent="0.25">
      <c r="A19" s="1"/>
      <c r="B19" s="1">
        <v>2017</v>
      </c>
      <c r="C19" s="1" t="s">
        <v>126</v>
      </c>
      <c r="D19" s="1" t="s">
        <v>133</v>
      </c>
      <c r="E19" s="1">
        <v>0</v>
      </c>
      <c r="F19" s="11">
        <f t="shared" si="0"/>
        <v>4.2144930174384206E-2</v>
      </c>
      <c r="G19" s="12">
        <f t="shared" si="1"/>
        <v>1.869051705642566</v>
      </c>
      <c r="H19" s="75">
        <v>287090000</v>
      </c>
      <c r="I19" s="75">
        <v>6811970000</v>
      </c>
      <c r="J19" s="78">
        <v>20.350000000000001</v>
      </c>
      <c r="K19" s="75">
        <v>3076260000</v>
      </c>
      <c r="L19" s="75">
        <v>282540000</v>
      </c>
    </row>
    <row r="20" spans="1:12" ht="15.75" x14ac:dyDescent="0.25">
      <c r="A20" s="1">
        <v>7</v>
      </c>
      <c r="B20" s="1">
        <v>2015</v>
      </c>
      <c r="C20" s="1" t="s">
        <v>127</v>
      </c>
      <c r="D20" s="1" t="s">
        <v>134</v>
      </c>
      <c r="E20" s="1">
        <v>0</v>
      </c>
      <c r="F20" s="11">
        <f t="shared" si="0"/>
        <v>0.11522320111786771</v>
      </c>
      <c r="G20" s="12">
        <f t="shared" si="1"/>
        <v>3.7440113928613883</v>
      </c>
      <c r="H20" s="75">
        <v>1933670000</v>
      </c>
      <c r="I20" s="75">
        <v>16781950000</v>
      </c>
      <c r="J20" s="78">
        <v>10.94</v>
      </c>
      <c r="K20" s="75">
        <v>10346830000</v>
      </c>
      <c r="L20" s="75">
        <v>3541010000</v>
      </c>
    </row>
    <row r="21" spans="1:12" ht="15.75" x14ac:dyDescent="0.25">
      <c r="A21" s="1"/>
      <c r="B21" s="1">
        <v>2016</v>
      </c>
      <c r="C21" s="1" t="s">
        <v>127</v>
      </c>
      <c r="D21" s="1" t="s">
        <v>134</v>
      </c>
      <c r="E21" s="1">
        <v>0</v>
      </c>
      <c r="F21" s="11">
        <f t="shared" si="0"/>
        <v>0.13323172215396301</v>
      </c>
      <c r="G21" s="12">
        <f t="shared" si="1"/>
        <v>4.5693151115375192</v>
      </c>
      <c r="H21" s="75">
        <v>2655600000</v>
      </c>
      <c r="I21" s="75">
        <v>19932190000</v>
      </c>
      <c r="J21" s="78">
        <v>16.18</v>
      </c>
      <c r="K21" s="75">
        <v>12538830000</v>
      </c>
      <c r="L21" s="75">
        <v>3541030000</v>
      </c>
    </row>
    <row r="22" spans="1:12" ht="15.75" x14ac:dyDescent="0.25">
      <c r="A22" s="1"/>
      <c r="B22" s="1">
        <v>2017</v>
      </c>
      <c r="C22" s="1" t="s">
        <v>127</v>
      </c>
      <c r="D22" s="1" t="s">
        <v>134</v>
      </c>
      <c r="E22" s="1">
        <v>0</v>
      </c>
      <c r="F22" s="11">
        <f t="shared" si="0"/>
        <v>0.10924481987169224</v>
      </c>
      <c r="G22" s="12">
        <f t="shared" si="1"/>
        <v>3.9572803926225846</v>
      </c>
      <c r="H22" s="75">
        <v>2551900000</v>
      </c>
      <c r="I22" s="75">
        <v>23359460000</v>
      </c>
      <c r="J22" s="78">
        <v>16.18</v>
      </c>
      <c r="K22" s="75">
        <v>14483120000</v>
      </c>
      <c r="L22" s="75">
        <v>3542260000</v>
      </c>
    </row>
    <row r="23" spans="1:12" ht="15.75" x14ac:dyDescent="0.25">
      <c r="A23" s="1">
        <v>8</v>
      </c>
      <c r="B23" s="1">
        <v>2015</v>
      </c>
      <c r="C23" s="1" t="s">
        <v>128</v>
      </c>
      <c r="D23" s="1" t="s">
        <v>135</v>
      </c>
      <c r="E23" s="1">
        <v>0</v>
      </c>
      <c r="F23" s="11">
        <f t="shared" si="0"/>
        <v>-4.7881310173532365E-2</v>
      </c>
      <c r="G23" s="12">
        <f t="shared" si="1"/>
        <v>1.539404265494926</v>
      </c>
      <c r="H23" s="75">
        <v>-57640000</v>
      </c>
      <c r="I23" s="75">
        <v>1203810000</v>
      </c>
      <c r="J23" s="78">
        <v>100</v>
      </c>
      <c r="K23" s="75">
        <v>669090000</v>
      </c>
      <c r="L23" s="75">
        <v>10300000</v>
      </c>
    </row>
    <row r="24" spans="1:12" ht="15.75" x14ac:dyDescent="0.25">
      <c r="A24" s="1"/>
      <c r="B24" s="1">
        <v>2016</v>
      </c>
      <c r="C24" s="1" t="s">
        <v>128</v>
      </c>
      <c r="D24" s="1" t="s">
        <v>135</v>
      </c>
      <c r="E24" s="1">
        <v>0</v>
      </c>
      <c r="F24" s="11">
        <f t="shared" si="0"/>
        <v>0.19843224164819831</v>
      </c>
      <c r="G24" s="12">
        <f t="shared" si="1"/>
        <v>1.9674997982189459</v>
      </c>
      <c r="H24" s="75">
        <v>241750000</v>
      </c>
      <c r="I24" s="75">
        <v>1218300000</v>
      </c>
      <c r="J24" s="78">
        <v>142</v>
      </c>
      <c r="K24" s="75">
        <v>743380000</v>
      </c>
      <c r="L24" s="75">
        <v>10300000</v>
      </c>
    </row>
    <row r="25" spans="1:12" ht="15.75" x14ac:dyDescent="0.25">
      <c r="A25" s="1"/>
      <c r="B25" s="1">
        <v>2017</v>
      </c>
      <c r="C25" s="1" t="s">
        <v>128</v>
      </c>
      <c r="D25" s="1" t="s">
        <v>135</v>
      </c>
      <c r="E25" s="1">
        <v>0</v>
      </c>
      <c r="F25" s="11">
        <f t="shared" si="0"/>
        <v>7.4541951936136594E-2</v>
      </c>
      <c r="G25" s="12">
        <f t="shared" si="1"/>
        <v>2.3385197097365835</v>
      </c>
      <c r="H25" s="75">
        <v>107570000</v>
      </c>
      <c r="I25" s="75">
        <v>1443080000</v>
      </c>
      <c r="J25" s="78">
        <v>170.83</v>
      </c>
      <c r="K25" s="75">
        <v>752420000</v>
      </c>
      <c r="L25" s="75">
        <v>10300000</v>
      </c>
    </row>
    <row r="26" spans="1:12" ht="15.75" x14ac:dyDescent="0.25">
      <c r="A26" s="1">
        <v>9</v>
      </c>
      <c r="B26" s="1">
        <v>2015</v>
      </c>
      <c r="C26" s="1" t="s">
        <v>129</v>
      </c>
      <c r="D26" s="1" t="s">
        <v>136</v>
      </c>
      <c r="E26" s="1">
        <v>0</v>
      </c>
      <c r="F26" s="11">
        <f t="shared" si="0"/>
        <v>4.2422735935040187E-2</v>
      </c>
      <c r="G26" s="12">
        <f t="shared" si="1"/>
        <v>122.00778728777888</v>
      </c>
      <c r="H26" s="75">
        <v>5120000</v>
      </c>
      <c r="I26" s="75">
        <v>120690000</v>
      </c>
      <c r="J26" s="78">
        <v>20.75</v>
      </c>
      <c r="K26" s="75">
        <v>71270000</v>
      </c>
      <c r="L26" s="75">
        <v>419060000</v>
      </c>
    </row>
    <row r="27" spans="1:12" ht="15.75" x14ac:dyDescent="0.25">
      <c r="A27" s="1"/>
      <c r="B27" s="1">
        <v>2016</v>
      </c>
      <c r="C27" s="1" t="s">
        <v>129</v>
      </c>
      <c r="D27" s="1" t="s">
        <v>136</v>
      </c>
      <c r="E27" s="1">
        <v>0</v>
      </c>
      <c r="F27" s="11">
        <f t="shared" si="0"/>
        <v>6.2127520613927664E-2</v>
      </c>
      <c r="G27" s="12">
        <f t="shared" si="1"/>
        <v>380.66140420468065</v>
      </c>
      <c r="H27" s="75">
        <v>7610000</v>
      </c>
      <c r="I27" s="75">
        <v>122490000</v>
      </c>
      <c r="J27" s="78">
        <v>22.9</v>
      </c>
      <c r="K27" s="75">
        <v>25210000</v>
      </c>
      <c r="L27" s="75">
        <v>419060000</v>
      </c>
    </row>
    <row r="28" spans="1:12" ht="15.75" x14ac:dyDescent="0.25">
      <c r="A28" s="1"/>
      <c r="B28" s="1">
        <v>2017</v>
      </c>
      <c r="C28" s="1" t="s">
        <v>129</v>
      </c>
      <c r="D28" s="1" t="s">
        <v>136</v>
      </c>
      <c r="E28" s="1">
        <v>0</v>
      </c>
      <c r="F28" s="11">
        <f t="shared" si="0"/>
        <v>1.4984144684113321E-2</v>
      </c>
      <c r="G28" s="12">
        <f t="shared" si="1"/>
        <v>137.88619405657002</v>
      </c>
      <c r="H28" s="75">
        <v>4300000</v>
      </c>
      <c r="I28" s="75">
        <v>286970000</v>
      </c>
      <c r="J28" s="78">
        <v>45.95</v>
      </c>
      <c r="K28" s="75">
        <v>139650000</v>
      </c>
      <c r="L28" s="75">
        <v>419060000</v>
      </c>
    </row>
    <row r="29" spans="1:12" ht="15.75" x14ac:dyDescent="0.25">
      <c r="A29" s="1">
        <v>10</v>
      </c>
      <c r="B29" s="1">
        <v>2015</v>
      </c>
      <c r="C29" s="1" t="s">
        <v>130</v>
      </c>
      <c r="D29" s="1" t="s">
        <v>137</v>
      </c>
      <c r="E29" s="1">
        <v>0</v>
      </c>
      <c r="F29" s="11">
        <f t="shared" si="0"/>
        <v>0.14007227592547664</v>
      </c>
      <c r="G29" s="12">
        <f t="shared" si="1"/>
        <v>4.5337898122791653</v>
      </c>
      <c r="H29" s="75">
        <v>1096920000</v>
      </c>
      <c r="I29" s="75">
        <v>7831100000</v>
      </c>
      <c r="J29" s="78">
        <v>35.83</v>
      </c>
      <c r="K29" s="75">
        <v>3220740000</v>
      </c>
      <c r="L29" s="75">
        <v>407540000</v>
      </c>
    </row>
    <row r="30" spans="1:12" ht="15.75" x14ac:dyDescent="0.25">
      <c r="A30" s="1"/>
      <c r="B30" s="1">
        <v>2016</v>
      </c>
      <c r="C30" s="1" t="s">
        <v>130</v>
      </c>
      <c r="D30" s="1" t="s">
        <v>137</v>
      </c>
      <c r="E30" s="1">
        <v>0</v>
      </c>
      <c r="F30" s="11">
        <f t="shared" si="0"/>
        <v>0.15846362710713882</v>
      </c>
      <c r="G30" s="12">
        <f t="shared" si="1"/>
        <v>5.1091520073344405</v>
      </c>
      <c r="H30" s="75">
        <v>1400660000</v>
      </c>
      <c r="I30" s="75">
        <v>8839000000</v>
      </c>
      <c r="J30" s="78">
        <v>48.33</v>
      </c>
      <c r="K30" s="75">
        <v>3839420000</v>
      </c>
      <c r="L30" s="75">
        <v>405880000</v>
      </c>
    </row>
    <row r="31" spans="1:12" ht="15.75" x14ac:dyDescent="0.25">
      <c r="A31" s="1"/>
      <c r="B31" s="1">
        <v>2017</v>
      </c>
      <c r="C31" s="1" t="s">
        <v>130</v>
      </c>
      <c r="D31" s="1" t="s">
        <v>137</v>
      </c>
      <c r="E31" s="1">
        <v>0</v>
      </c>
      <c r="F31" s="11">
        <f t="shared" si="0"/>
        <v>0.14766307809327198</v>
      </c>
      <c r="G31" s="12">
        <f t="shared" si="1"/>
        <v>5.7351267237832912</v>
      </c>
      <c r="H31" s="75">
        <v>1527830000</v>
      </c>
      <c r="I31" s="75">
        <v>10346730000</v>
      </c>
      <c r="J31" s="78">
        <v>63.2</v>
      </c>
      <c r="K31" s="75">
        <v>4472720000</v>
      </c>
      <c r="L31" s="75">
        <v>405880000</v>
      </c>
    </row>
    <row r="32" spans="1:12" ht="15.75" x14ac:dyDescent="0.25">
      <c r="A32" s="1">
        <v>11</v>
      </c>
      <c r="B32" s="1">
        <v>2015</v>
      </c>
      <c r="C32" s="1" t="s">
        <v>131</v>
      </c>
      <c r="D32" s="1" t="s">
        <v>138</v>
      </c>
      <c r="E32" s="1">
        <v>0</v>
      </c>
      <c r="F32" s="11">
        <f t="shared" si="0"/>
        <v>5.6651933013758329E-2</v>
      </c>
      <c r="G32" s="12">
        <f t="shared" si="1"/>
        <v>3.9759094271654178</v>
      </c>
      <c r="H32" s="75">
        <v>18200000</v>
      </c>
      <c r="I32" s="75">
        <v>321260000</v>
      </c>
      <c r="J32" s="78">
        <v>45</v>
      </c>
      <c r="K32" s="75">
        <v>310910000</v>
      </c>
      <c r="L32" s="75">
        <v>27470000</v>
      </c>
    </row>
    <row r="33" spans="1:12" ht="15.75" x14ac:dyDescent="0.25">
      <c r="A33" s="1"/>
      <c r="B33" s="1">
        <v>2016</v>
      </c>
      <c r="C33" s="1" t="s">
        <v>131</v>
      </c>
      <c r="D33" s="1" t="s">
        <v>138</v>
      </c>
      <c r="E33" s="1">
        <v>0</v>
      </c>
      <c r="F33" s="11">
        <f t="shared" si="0"/>
        <v>6.385027767968926E-2</v>
      </c>
      <c r="G33" s="12">
        <f t="shared" si="1"/>
        <v>8.2147129186602879</v>
      </c>
      <c r="H33" s="75">
        <v>19890000</v>
      </c>
      <c r="I33" s="75">
        <v>311510000</v>
      </c>
      <c r="J33" s="78">
        <v>90</v>
      </c>
      <c r="K33" s="75">
        <v>300960000</v>
      </c>
      <c r="L33" s="75">
        <v>27470000</v>
      </c>
    </row>
    <row r="34" spans="1:12" ht="15.75" x14ac:dyDescent="0.25">
      <c r="A34" s="1"/>
      <c r="B34" s="1">
        <v>2017</v>
      </c>
      <c r="C34" s="1" t="s">
        <v>131</v>
      </c>
      <c r="D34" s="1" t="s">
        <v>138</v>
      </c>
      <c r="E34" s="1">
        <v>0</v>
      </c>
      <c r="F34" s="11">
        <f t="shared" si="0"/>
        <v>8.1091322470632818E-2</v>
      </c>
      <c r="G34" s="12">
        <f t="shared" si="1"/>
        <v>5.428853754940711</v>
      </c>
      <c r="H34" s="75">
        <v>25680000</v>
      </c>
      <c r="I34" s="75">
        <v>316680000</v>
      </c>
      <c r="J34" s="78">
        <v>60</v>
      </c>
      <c r="K34" s="75">
        <v>303600000</v>
      </c>
      <c r="L34" s="75">
        <v>27470000</v>
      </c>
    </row>
    <row r="35" spans="1:12" ht="15.75" x14ac:dyDescent="0.25">
      <c r="A35" s="1">
        <v>12</v>
      </c>
      <c r="B35" s="1">
        <v>2015</v>
      </c>
      <c r="C35" s="1" t="s">
        <v>139</v>
      </c>
      <c r="D35" s="1" t="s">
        <v>145</v>
      </c>
      <c r="E35" s="1">
        <v>0</v>
      </c>
      <c r="F35" s="11">
        <f t="shared" si="0"/>
        <v>0.10050798984020319</v>
      </c>
      <c r="G35" s="12">
        <f t="shared" si="1"/>
        <v>1.7441611464743325</v>
      </c>
      <c r="H35" s="75">
        <v>100510000</v>
      </c>
      <c r="I35" s="75">
        <v>1000020000</v>
      </c>
      <c r="J35" s="78">
        <v>2.35</v>
      </c>
      <c r="K35" s="75">
        <v>849910000</v>
      </c>
      <c r="L35" s="75">
        <v>630800000</v>
      </c>
    </row>
    <row r="36" spans="1:12" ht="15.75" x14ac:dyDescent="0.25">
      <c r="A36" s="1"/>
      <c r="B36" s="1">
        <v>2016</v>
      </c>
      <c r="C36" s="1" t="s">
        <v>139</v>
      </c>
      <c r="D36" s="1" t="s">
        <v>145</v>
      </c>
      <c r="E36" s="1">
        <v>0</v>
      </c>
      <c r="F36" s="11">
        <f t="shared" si="0"/>
        <v>0.10005152343442988</v>
      </c>
      <c r="G36" s="12">
        <f t="shared" si="1"/>
        <v>1.2515201887500671</v>
      </c>
      <c r="H36" s="75">
        <v>114570000</v>
      </c>
      <c r="I36" s="75">
        <v>1145110000</v>
      </c>
      <c r="J36" s="78">
        <v>1.85</v>
      </c>
      <c r="K36" s="75">
        <v>932450000</v>
      </c>
      <c r="L36" s="75">
        <v>630800000</v>
      </c>
    </row>
    <row r="37" spans="1:12" ht="15.75" x14ac:dyDescent="0.25">
      <c r="A37" s="1"/>
      <c r="B37" s="1">
        <v>2017</v>
      </c>
      <c r="C37" s="1" t="s">
        <v>139</v>
      </c>
      <c r="D37" s="1" t="s">
        <v>145</v>
      </c>
      <c r="E37" s="1">
        <v>0</v>
      </c>
      <c r="F37" s="11">
        <f t="shared" si="0"/>
        <v>9.7378837774007923E-2</v>
      </c>
      <c r="G37" s="12">
        <f t="shared" si="1"/>
        <v>1.1741562576536861</v>
      </c>
      <c r="H37" s="75">
        <v>117100000</v>
      </c>
      <c r="I37" s="75">
        <v>1202520000</v>
      </c>
      <c r="J37" s="78">
        <v>1.9</v>
      </c>
      <c r="K37" s="75">
        <v>1020750000</v>
      </c>
      <c r="L37" s="75">
        <v>630800000</v>
      </c>
    </row>
    <row r="38" spans="1:12" ht="15.75" x14ac:dyDescent="0.25">
      <c r="A38" s="1">
        <v>13</v>
      </c>
      <c r="B38" s="1">
        <v>2015</v>
      </c>
      <c r="C38" s="1" t="s">
        <v>140</v>
      </c>
      <c r="D38" s="1" t="s">
        <v>146</v>
      </c>
      <c r="E38" s="1">
        <v>0</v>
      </c>
      <c r="F38" s="11">
        <f t="shared" si="0"/>
        <v>0.12854249588217651</v>
      </c>
      <c r="G38" s="12">
        <f t="shared" si="1"/>
        <v>5.1334889836492552</v>
      </c>
      <c r="H38" s="75">
        <v>2284240000</v>
      </c>
      <c r="I38" s="75">
        <v>17770310000</v>
      </c>
      <c r="J38" s="78">
        <v>9.15</v>
      </c>
      <c r="K38" s="75">
        <v>12731530000</v>
      </c>
      <c r="L38" s="75">
        <v>7142860000</v>
      </c>
    </row>
    <row r="39" spans="1:12" ht="15.75" x14ac:dyDescent="0.25">
      <c r="A39" s="1"/>
      <c r="B39" s="1">
        <v>2016</v>
      </c>
      <c r="C39" s="1" t="s">
        <v>140</v>
      </c>
      <c r="D39" s="1" t="s">
        <v>146</v>
      </c>
      <c r="E39" s="1">
        <v>0</v>
      </c>
      <c r="F39" s="11">
        <f t="shared" si="0"/>
        <v>0.12969050993806647</v>
      </c>
      <c r="G39" s="12">
        <f t="shared" si="1"/>
        <v>5.8417446189098428</v>
      </c>
      <c r="H39" s="75">
        <v>2629680000</v>
      </c>
      <c r="I39" s="75">
        <v>20276580000</v>
      </c>
      <c r="J39" s="78">
        <v>11.4</v>
      </c>
      <c r="K39" s="75">
        <v>13939090000</v>
      </c>
      <c r="L39" s="75">
        <v>7142860000</v>
      </c>
    </row>
    <row r="40" spans="1:12" ht="15.75" x14ac:dyDescent="0.25">
      <c r="A40" s="1"/>
      <c r="B40" s="1">
        <v>2017</v>
      </c>
      <c r="C40" s="1" t="s">
        <v>140</v>
      </c>
      <c r="D40" s="1" t="s">
        <v>146</v>
      </c>
      <c r="E40" s="1">
        <v>0</v>
      </c>
      <c r="F40" s="11">
        <f t="shared" si="0"/>
        <v>0.12509085554055172</v>
      </c>
      <c r="G40" s="12">
        <f t="shared" si="1"/>
        <v>5.2018297000652538</v>
      </c>
      <c r="H40" s="75">
        <v>2905070000</v>
      </c>
      <c r="I40" s="75">
        <v>23223680000</v>
      </c>
      <c r="J40" s="78">
        <v>11.06</v>
      </c>
      <c r="K40" s="75">
        <v>15186970000</v>
      </c>
      <c r="L40" s="75">
        <v>7142860000</v>
      </c>
    </row>
    <row r="41" spans="1:12" ht="15.75" x14ac:dyDescent="0.25">
      <c r="A41" s="1">
        <v>14</v>
      </c>
      <c r="B41" s="1">
        <v>2015</v>
      </c>
      <c r="C41" s="1" t="s">
        <v>141</v>
      </c>
      <c r="D41" s="1" t="s">
        <v>147</v>
      </c>
      <c r="E41" s="1">
        <v>1</v>
      </c>
      <c r="F41" s="11">
        <f t="shared" si="0"/>
        <v>-2.5295109612141653E-2</v>
      </c>
      <c r="G41" s="12">
        <f>J41/(K41/L41)</f>
        <v>95.846645367412137</v>
      </c>
      <c r="H41" s="75">
        <v>-600000</v>
      </c>
      <c r="I41" s="75">
        <v>23720000</v>
      </c>
      <c r="J41" s="78">
        <v>1.6</v>
      </c>
      <c r="K41" s="75">
        <v>18780000</v>
      </c>
      <c r="L41" s="75">
        <v>1125000000</v>
      </c>
    </row>
    <row r="42" spans="1:12" ht="15.75" x14ac:dyDescent="0.25">
      <c r="A42" s="1"/>
      <c r="B42" s="1">
        <v>2016</v>
      </c>
      <c r="C42" s="1" t="s">
        <v>141</v>
      </c>
      <c r="D42" s="1" t="s">
        <v>147</v>
      </c>
      <c r="E42" s="1">
        <v>1</v>
      </c>
      <c r="F42" s="11">
        <f t="shared" si="0"/>
        <v>-2.2765598650927487E-2</v>
      </c>
      <c r="G42" s="12">
        <f t="shared" si="1"/>
        <v>399.05427631578948</v>
      </c>
      <c r="H42" s="75">
        <v>-540000</v>
      </c>
      <c r="I42" s="75">
        <v>23720000</v>
      </c>
      <c r="J42" s="78">
        <v>6.47</v>
      </c>
      <c r="K42" s="75">
        <v>18240000</v>
      </c>
      <c r="L42" s="75">
        <v>1125000000</v>
      </c>
    </row>
    <row r="43" spans="1:12" ht="15.75" x14ac:dyDescent="0.25">
      <c r="A43" s="1"/>
      <c r="B43" s="1">
        <v>2017</v>
      </c>
      <c r="C43" s="1" t="s">
        <v>141</v>
      </c>
      <c r="D43" s="1" t="s">
        <v>147</v>
      </c>
      <c r="E43" s="1">
        <v>1</v>
      </c>
      <c r="F43" s="11">
        <f t="shared" si="0"/>
        <v>-4.6795952782462055E-2</v>
      </c>
      <c r="G43" s="12">
        <f t="shared" si="1"/>
        <v>353.98423817863397</v>
      </c>
      <c r="H43" s="75">
        <v>-1110000</v>
      </c>
      <c r="I43" s="75">
        <v>23720000</v>
      </c>
      <c r="J43" s="78">
        <v>5.39</v>
      </c>
      <c r="K43" s="75">
        <v>17130000</v>
      </c>
      <c r="L43" s="75">
        <v>1125000000</v>
      </c>
    </row>
    <row r="44" spans="1:12" ht="15.75" x14ac:dyDescent="0.25">
      <c r="A44" s="1">
        <v>15</v>
      </c>
      <c r="B44" s="1">
        <v>2015</v>
      </c>
      <c r="C44" s="1" t="s">
        <v>142</v>
      </c>
      <c r="D44" s="1" t="s">
        <v>148</v>
      </c>
      <c r="E44" s="1">
        <v>0</v>
      </c>
      <c r="F44" s="11">
        <f t="shared" si="0"/>
        <v>9.0244809020474572E-3</v>
      </c>
      <c r="G44" s="12">
        <f t="shared" si="1"/>
        <v>0.82510927205053952</v>
      </c>
      <c r="H44" s="75">
        <v>202730000</v>
      </c>
      <c r="I44" s="75">
        <v>22464450000</v>
      </c>
      <c r="J44" s="78">
        <v>5.4</v>
      </c>
      <c r="K44" s="75">
        <v>6781240000</v>
      </c>
      <c r="L44" s="75">
        <v>1036160000</v>
      </c>
    </row>
    <row r="45" spans="1:12" ht="15.75" x14ac:dyDescent="0.25">
      <c r="A45" s="1"/>
      <c r="B45" s="1">
        <v>2016</v>
      </c>
      <c r="C45" s="1" t="s">
        <v>142</v>
      </c>
      <c r="D45" s="1" t="s">
        <v>148</v>
      </c>
      <c r="E45" s="1">
        <v>0</v>
      </c>
      <c r="F45" s="11">
        <f t="shared" si="0"/>
        <v>-4.1958928064964318E-2</v>
      </c>
      <c r="G45" s="12">
        <f t="shared" si="1"/>
        <v>1.0852733532749685</v>
      </c>
      <c r="H45" s="75">
        <v>-847700000</v>
      </c>
      <c r="I45" s="75">
        <v>20203090000</v>
      </c>
      <c r="J45" s="78">
        <v>6.12</v>
      </c>
      <c r="K45" s="75">
        <v>5843720000</v>
      </c>
      <c r="L45" s="75">
        <v>1036280000</v>
      </c>
    </row>
    <row r="46" spans="1:12" ht="15.75" x14ac:dyDescent="0.25">
      <c r="A46" s="1"/>
      <c r="B46" s="1">
        <v>2017</v>
      </c>
      <c r="C46" s="1" t="s">
        <v>142</v>
      </c>
      <c r="D46" s="1" t="s">
        <v>148</v>
      </c>
      <c r="E46" s="1">
        <v>0</v>
      </c>
      <c r="F46" s="11">
        <f t="shared" ref="F46:F88" si="2">H46/I46</f>
        <v>3.8880775904623716E-2</v>
      </c>
      <c r="G46" s="12">
        <f t="shared" ref="G46:G88" si="3">J46/(K46/L46)</f>
        <v>1.867255281769449</v>
      </c>
      <c r="H46" s="75">
        <v>831750000</v>
      </c>
      <c r="I46" s="75">
        <v>21392320000</v>
      </c>
      <c r="J46" s="78">
        <v>12</v>
      </c>
      <c r="K46" s="75">
        <v>6659700000</v>
      </c>
      <c r="L46" s="75">
        <v>1036280000</v>
      </c>
    </row>
    <row r="47" spans="1:12" ht="15.75" x14ac:dyDescent="0.25">
      <c r="A47" s="1">
        <v>16</v>
      </c>
      <c r="B47" s="1">
        <v>2015</v>
      </c>
      <c r="C47" s="1" t="s">
        <v>143</v>
      </c>
      <c r="D47" s="1" t="s">
        <v>149</v>
      </c>
      <c r="E47" s="1">
        <v>0</v>
      </c>
      <c r="F47" s="11">
        <f t="shared" si="2"/>
        <v>7.0834083479486734E-2</v>
      </c>
      <c r="G47" s="12">
        <f t="shared" si="3"/>
        <v>2.8808763595773947</v>
      </c>
      <c r="H47" s="75">
        <v>6960060000</v>
      </c>
      <c r="I47" s="75">
        <v>98258630000</v>
      </c>
      <c r="J47" s="78">
        <v>8.9499999999999993</v>
      </c>
      <c r="K47" s="75">
        <v>50079900000</v>
      </c>
      <c r="L47" s="75">
        <v>16120000000</v>
      </c>
    </row>
    <row r="48" spans="1:12" ht="15.75" x14ac:dyDescent="0.25">
      <c r="A48" s="1"/>
      <c r="B48" s="1">
        <v>2016</v>
      </c>
      <c r="C48" s="1" t="s">
        <v>143</v>
      </c>
      <c r="D48" s="1" t="s">
        <v>149</v>
      </c>
      <c r="E48" s="1">
        <v>0</v>
      </c>
      <c r="F48" s="11">
        <f t="shared" si="2"/>
        <v>8.1581910958787904E-2</v>
      </c>
      <c r="G48" s="12">
        <f t="shared" si="3"/>
        <v>2.1609100487679327</v>
      </c>
      <c r="H48" s="75">
        <v>7693370000</v>
      </c>
      <c r="I48" s="75">
        <v>94302400000</v>
      </c>
      <c r="J48" s="78">
        <v>7</v>
      </c>
      <c r="K48" s="75">
        <v>52218740000</v>
      </c>
      <c r="L48" s="75">
        <v>16120000000</v>
      </c>
    </row>
    <row r="49" spans="1:12" ht="15.75" x14ac:dyDescent="0.25">
      <c r="A49" s="1"/>
      <c r="B49" s="1">
        <v>2017</v>
      </c>
      <c r="C49" s="1" t="s">
        <v>143</v>
      </c>
      <c r="D49" s="1" t="s">
        <v>149</v>
      </c>
      <c r="E49" s="1">
        <v>0</v>
      </c>
      <c r="F49" s="11">
        <f t="shared" si="2"/>
        <v>5.6773889060532864E-2</v>
      </c>
      <c r="G49" s="12">
        <f t="shared" si="3"/>
        <v>2.0625751183754368</v>
      </c>
      <c r="H49" s="75">
        <v>6332320000</v>
      </c>
      <c r="I49" s="75">
        <v>111535780000</v>
      </c>
      <c r="J49" s="78">
        <v>7.35</v>
      </c>
      <c r="K49" s="75">
        <v>57718900000</v>
      </c>
      <c r="L49" s="75">
        <v>16197220000</v>
      </c>
    </row>
    <row r="50" spans="1:12" ht="15.75" x14ac:dyDescent="0.25">
      <c r="A50" s="1">
        <v>17</v>
      </c>
      <c r="B50" s="1">
        <v>2015</v>
      </c>
      <c r="C50" s="1" t="s">
        <v>144</v>
      </c>
      <c r="D50" s="1" t="s">
        <v>150</v>
      </c>
      <c r="E50" s="1">
        <v>0</v>
      </c>
      <c r="F50" s="11">
        <f t="shared" si="2"/>
        <v>2.5315581778391948E-2</v>
      </c>
      <c r="G50" s="12">
        <f t="shared" si="3"/>
        <v>1.3775234997114247</v>
      </c>
      <c r="H50" s="75">
        <v>231010000</v>
      </c>
      <c r="I50" s="75">
        <v>9125210000</v>
      </c>
      <c r="J50" s="78">
        <v>1.66</v>
      </c>
      <c r="K50" s="75">
        <v>4955380000</v>
      </c>
      <c r="L50" s="75">
        <v>4112140000</v>
      </c>
    </row>
    <row r="51" spans="1:12" ht="15.75" x14ac:dyDescent="0.25">
      <c r="A51" s="1"/>
      <c r="B51" s="1">
        <v>2016</v>
      </c>
      <c r="C51" s="1" t="s">
        <v>144</v>
      </c>
      <c r="D51" s="1" t="s">
        <v>150</v>
      </c>
      <c r="E51" s="1">
        <v>0</v>
      </c>
      <c r="F51" s="11">
        <f t="shared" si="2"/>
        <v>3.2823122473228203E-2</v>
      </c>
      <c r="G51" s="12">
        <f t="shared" si="3"/>
        <v>1.4641852957408803</v>
      </c>
      <c r="H51" s="75">
        <v>304700000</v>
      </c>
      <c r="I51" s="75">
        <v>9283090000</v>
      </c>
      <c r="J51" s="78">
        <v>1.8</v>
      </c>
      <c r="K51" s="75">
        <v>5055270000</v>
      </c>
      <c r="L51" s="75">
        <v>4112140000</v>
      </c>
    </row>
    <row r="52" spans="1:12" ht="15.75" x14ac:dyDescent="0.25">
      <c r="A52" s="1"/>
      <c r="B52" s="1">
        <v>2017</v>
      </c>
      <c r="C52" s="1" t="s">
        <v>144</v>
      </c>
      <c r="D52" s="1" t="s">
        <v>150</v>
      </c>
      <c r="E52" s="1">
        <v>0</v>
      </c>
      <c r="F52" s="11">
        <f t="shared" si="2"/>
        <v>4.1587505436373649E-2</v>
      </c>
      <c r="G52" s="12">
        <f t="shared" si="3"/>
        <v>1.3335636769276755</v>
      </c>
      <c r="H52" s="75">
        <v>345200000</v>
      </c>
      <c r="I52" s="75">
        <v>8300570000</v>
      </c>
      <c r="J52" s="78">
        <v>1.66</v>
      </c>
      <c r="K52" s="75">
        <v>5118730000</v>
      </c>
      <c r="L52" s="75">
        <v>4112140000</v>
      </c>
    </row>
    <row r="53" spans="1:12" ht="15.75" x14ac:dyDescent="0.25">
      <c r="A53" s="1">
        <v>18</v>
      </c>
      <c r="B53" s="1">
        <v>2015</v>
      </c>
      <c r="C53" s="1" t="s">
        <v>151</v>
      </c>
      <c r="D53" s="1" t="s">
        <v>153</v>
      </c>
      <c r="E53" s="1">
        <v>0</v>
      </c>
      <c r="F53" s="11">
        <f t="shared" si="2"/>
        <v>4.4443518298726691E-2</v>
      </c>
      <c r="G53" s="12">
        <f t="shared" si="3"/>
        <v>51.765778639804793</v>
      </c>
      <c r="H53" s="75">
        <v>245270000</v>
      </c>
      <c r="I53" s="75">
        <v>5518690000</v>
      </c>
      <c r="J53" s="78">
        <v>22.6</v>
      </c>
      <c r="K53" s="75">
        <v>1598300000</v>
      </c>
      <c r="L53" s="75">
        <v>3660940000</v>
      </c>
    </row>
    <row r="54" spans="1:12" ht="15.75" x14ac:dyDescent="0.25">
      <c r="A54" s="1"/>
      <c r="B54" s="1">
        <v>2016</v>
      </c>
      <c r="C54" s="1" t="s">
        <v>151</v>
      </c>
      <c r="D54" s="1" t="s">
        <v>153</v>
      </c>
      <c r="E54" s="1">
        <v>0</v>
      </c>
      <c r="F54" s="11">
        <f t="shared" si="2"/>
        <v>5.5169871249503712E-2</v>
      </c>
      <c r="G54" s="12">
        <f t="shared" si="3"/>
        <v>48.432412279383023</v>
      </c>
      <c r="H54" s="75">
        <v>291810000</v>
      </c>
      <c r="I54" s="75">
        <v>5289300000</v>
      </c>
      <c r="J54" s="78">
        <v>22</v>
      </c>
      <c r="K54" s="75">
        <v>1662950000</v>
      </c>
      <c r="L54" s="75">
        <v>3660940000</v>
      </c>
    </row>
    <row r="55" spans="1:12" ht="15.75" x14ac:dyDescent="0.25">
      <c r="A55" s="1"/>
      <c r="B55" s="1">
        <v>2017</v>
      </c>
      <c r="C55" s="1" t="s">
        <v>151</v>
      </c>
      <c r="D55" s="1" t="s">
        <v>153</v>
      </c>
      <c r="E55" s="1">
        <v>0</v>
      </c>
      <c r="F55" s="11">
        <f t="shared" si="2"/>
        <v>3.7839537817723048E-2</v>
      </c>
      <c r="G55" s="12">
        <f t="shared" si="3"/>
        <v>33.064321271656034</v>
      </c>
      <c r="H55" s="75">
        <v>208150000</v>
      </c>
      <c r="I55" s="75">
        <v>5500860000</v>
      </c>
      <c r="J55" s="78">
        <v>17</v>
      </c>
      <c r="K55" s="75">
        <v>1882270000</v>
      </c>
      <c r="L55" s="75">
        <v>3660940000</v>
      </c>
    </row>
    <row r="56" spans="1:12" ht="15.75" x14ac:dyDescent="0.25">
      <c r="A56" s="1">
        <v>19</v>
      </c>
      <c r="B56" s="1">
        <v>2015</v>
      </c>
      <c r="C56" s="1" t="s">
        <v>152</v>
      </c>
      <c r="D56" s="1" t="s">
        <v>154</v>
      </c>
      <c r="E56" s="1">
        <v>0</v>
      </c>
      <c r="F56" s="11">
        <f t="shared" si="2"/>
        <v>3.5721095599473146E-2</v>
      </c>
      <c r="G56" s="12">
        <f t="shared" si="3"/>
        <v>0.51601339234559407</v>
      </c>
      <c r="H56" s="75">
        <v>12177000000</v>
      </c>
      <c r="I56" s="75">
        <v>340891000000</v>
      </c>
      <c r="J56" s="78">
        <v>65.05</v>
      </c>
      <c r="K56" s="75">
        <v>69816000000</v>
      </c>
      <c r="L56" s="75">
        <v>553820000</v>
      </c>
    </row>
    <row r="57" spans="1:12" ht="15.75" x14ac:dyDescent="0.25">
      <c r="A57" s="1"/>
      <c r="B57" s="1">
        <v>2016</v>
      </c>
      <c r="C57" s="1" t="s">
        <v>152</v>
      </c>
      <c r="D57" s="1" t="s">
        <v>154</v>
      </c>
      <c r="E57" s="1">
        <v>0</v>
      </c>
      <c r="F57" s="11">
        <f t="shared" si="2"/>
        <v>5.3384554245595441E-2</v>
      </c>
      <c r="G57" s="12">
        <f t="shared" si="3"/>
        <v>0.49181664793371149</v>
      </c>
      <c r="H57" s="75">
        <v>18538000000</v>
      </c>
      <c r="I57" s="75">
        <v>347254000000</v>
      </c>
      <c r="J57" s="78">
        <v>67.900000000000006</v>
      </c>
      <c r="K57" s="75">
        <v>76514000000</v>
      </c>
      <c r="L57" s="75">
        <v>554210000</v>
      </c>
    </row>
    <row r="58" spans="1:12" ht="15.75" x14ac:dyDescent="0.25">
      <c r="A58" s="1"/>
      <c r="B58" s="1">
        <v>2017</v>
      </c>
      <c r="C58" s="1" t="s">
        <v>152</v>
      </c>
      <c r="D58" s="1" t="s">
        <v>154</v>
      </c>
      <c r="E58" s="1">
        <v>0</v>
      </c>
      <c r="F58" s="11">
        <f t="shared" si="2"/>
        <v>3.4753143541451204E-2</v>
      </c>
      <c r="G58" s="12">
        <f t="shared" si="3"/>
        <v>0.3840078229772016</v>
      </c>
      <c r="H58" s="75">
        <v>12769000000</v>
      </c>
      <c r="I58" s="75">
        <v>367420000000</v>
      </c>
      <c r="J58" s="78">
        <v>62</v>
      </c>
      <c r="K58" s="75">
        <v>89480000000</v>
      </c>
      <c r="L58" s="75">
        <v>554210000</v>
      </c>
    </row>
    <row r="59" spans="1:12" ht="15.75" x14ac:dyDescent="0.25">
      <c r="A59" s="1">
        <v>20</v>
      </c>
      <c r="B59" s="1">
        <v>2015</v>
      </c>
      <c r="C59" s="1" t="s">
        <v>155</v>
      </c>
      <c r="D59" s="1" t="s">
        <v>159</v>
      </c>
      <c r="E59" s="1">
        <v>0</v>
      </c>
      <c r="F59" s="11">
        <f t="shared" si="2"/>
        <v>-2.3110581278061419E-2</v>
      </c>
      <c r="G59" s="12">
        <f t="shared" si="3"/>
        <v>0.85681377673482406</v>
      </c>
      <c r="H59" s="75">
        <v>-364070000</v>
      </c>
      <c r="I59" s="75">
        <v>15753390000</v>
      </c>
      <c r="J59" s="78">
        <v>12.28</v>
      </c>
      <c r="K59" s="75">
        <v>4103730000</v>
      </c>
      <c r="L59" s="75">
        <v>286330000</v>
      </c>
    </row>
    <row r="60" spans="1:12" ht="15.75" x14ac:dyDescent="0.25">
      <c r="A60" s="1"/>
      <c r="B60" s="1">
        <v>2016</v>
      </c>
      <c r="C60" s="1" t="s">
        <v>155</v>
      </c>
      <c r="D60" s="1" t="s">
        <v>159</v>
      </c>
      <c r="E60" s="1">
        <v>0</v>
      </c>
      <c r="F60" s="11">
        <f t="shared" si="2"/>
        <v>2.383468078623184E-2</v>
      </c>
      <c r="G60" s="12">
        <f t="shared" si="3"/>
        <v>0.8207186609911663</v>
      </c>
      <c r="H60" s="75">
        <v>361380000</v>
      </c>
      <c r="I60" s="75">
        <v>15161940000</v>
      </c>
      <c r="J60" s="78">
        <v>12.7</v>
      </c>
      <c r="K60" s="75">
        <v>4430740000</v>
      </c>
      <c r="L60" s="75">
        <v>286330000</v>
      </c>
    </row>
    <row r="61" spans="1:12" ht="15.75" x14ac:dyDescent="0.25">
      <c r="A61" s="1"/>
      <c r="B61" s="1">
        <v>2017</v>
      </c>
      <c r="C61" s="1" t="s">
        <v>155</v>
      </c>
      <c r="D61" s="1" t="s">
        <v>159</v>
      </c>
      <c r="E61" s="1">
        <v>0</v>
      </c>
      <c r="F61" s="11">
        <f t="shared" si="2"/>
        <v>4.5222447827183931E-2</v>
      </c>
      <c r="G61" s="12">
        <f t="shared" si="3"/>
        <v>1.5333202697285362</v>
      </c>
      <c r="H61" s="75">
        <v>602240000</v>
      </c>
      <c r="I61" s="75">
        <v>13317280000</v>
      </c>
      <c r="J61" s="78">
        <v>26.85</v>
      </c>
      <c r="K61" s="75">
        <v>5013930000</v>
      </c>
      <c r="L61" s="75">
        <v>286330000</v>
      </c>
    </row>
    <row r="62" spans="1:12" ht="15.75" x14ac:dyDescent="0.25">
      <c r="A62" s="1">
        <v>21</v>
      </c>
      <c r="B62" s="1">
        <v>2015</v>
      </c>
      <c r="C62" s="1" t="s">
        <v>156</v>
      </c>
      <c r="D62" s="1" t="s">
        <v>160</v>
      </c>
      <c r="E62" s="1">
        <v>0</v>
      </c>
      <c r="F62" s="11">
        <f t="shared" si="2"/>
        <v>0.23913218897897492</v>
      </c>
      <c r="G62" s="12">
        <f t="shared" si="3"/>
        <v>3.6808022633364019</v>
      </c>
      <c r="H62" s="75">
        <v>8149570000</v>
      </c>
      <c r="I62" s="75">
        <v>34079770000</v>
      </c>
      <c r="J62" s="78">
        <v>14.24</v>
      </c>
      <c r="K62" s="75">
        <v>24961380000</v>
      </c>
      <c r="L62" s="75">
        <v>6452100000</v>
      </c>
    </row>
    <row r="63" spans="1:12" ht="15.75" x14ac:dyDescent="0.25">
      <c r="A63" s="1"/>
      <c r="B63" s="1">
        <v>2016</v>
      </c>
      <c r="C63" s="1" t="s">
        <v>156</v>
      </c>
      <c r="D63" s="1" t="s">
        <v>160</v>
      </c>
      <c r="E63" s="1">
        <v>0</v>
      </c>
      <c r="F63" s="11">
        <f t="shared" si="2"/>
        <v>0.20279423276328545</v>
      </c>
      <c r="G63" s="12">
        <f t="shared" si="3"/>
        <v>4.0554002406735208</v>
      </c>
      <c r="H63" s="75">
        <v>6847110000</v>
      </c>
      <c r="I63" s="75">
        <v>33763830000</v>
      </c>
      <c r="J63" s="78">
        <v>16.5</v>
      </c>
      <c r="K63" s="75">
        <v>26251330000</v>
      </c>
      <c r="L63" s="75">
        <v>6452100000</v>
      </c>
    </row>
    <row r="64" spans="1:12" ht="15.75" x14ac:dyDescent="0.25">
      <c r="A64" s="1"/>
      <c r="B64" s="1">
        <v>2017</v>
      </c>
      <c r="C64" s="1" t="s">
        <v>156</v>
      </c>
      <c r="D64" s="1" t="s">
        <v>160</v>
      </c>
      <c r="E64" s="1">
        <v>0</v>
      </c>
      <c r="F64" s="11">
        <f t="shared" si="2"/>
        <v>7.5582569981597514E-2</v>
      </c>
      <c r="G64" s="12">
        <f t="shared" si="3"/>
        <v>3.1121379560296476</v>
      </c>
      <c r="H64" s="75">
        <v>2689800000</v>
      </c>
      <c r="I64" s="75">
        <v>35587570000</v>
      </c>
      <c r="J64" s="78">
        <v>10.78</v>
      </c>
      <c r="K64" s="75">
        <v>22349150000</v>
      </c>
      <c r="L64" s="75">
        <v>6452100000</v>
      </c>
    </row>
    <row r="65" spans="1:12" ht="15.75" x14ac:dyDescent="0.25">
      <c r="A65" s="1">
        <v>22</v>
      </c>
      <c r="B65" s="1">
        <v>2015</v>
      </c>
      <c r="C65" s="1" t="s">
        <v>157</v>
      </c>
      <c r="D65" s="1" t="s">
        <v>161</v>
      </c>
      <c r="E65" s="1">
        <v>0</v>
      </c>
      <c r="F65" s="11">
        <f t="shared" si="2"/>
        <v>5.5698604146903377E-2</v>
      </c>
      <c r="G65" s="12">
        <f t="shared" si="3"/>
        <v>40.657477092662766</v>
      </c>
      <c r="H65" s="75">
        <v>28770000</v>
      </c>
      <c r="I65" s="75">
        <v>516530000</v>
      </c>
      <c r="J65" s="78">
        <v>5.3120000000000003</v>
      </c>
      <c r="K65" s="75">
        <v>232240000</v>
      </c>
      <c r="L65" s="75">
        <v>1777540000</v>
      </c>
    </row>
    <row r="66" spans="1:12" ht="15.75" x14ac:dyDescent="0.25">
      <c r="A66" s="1"/>
      <c r="B66" s="1">
        <v>2016</v>
      </c>
      <c r="C66" s="1" t="s">
        <v>157</v>
      </c>
      <c r="D66" s="1" t="s">
        <v>161</v>
      </c>
      <c r="E66" s="1">
        <v>0</v>
      </c>
      <c r="F66" s="11">
        <f t="shared" si="2"/>
        <v>4.384084615023548E-2</v>
      </c>
      <c r="G66" s="12">
        <f t="shared" si="3"/>
        <v>45.68093952073032</v>
      </c>
      <c r="H66" s="75">
        <v>28020000</v>
      </c>
      <c r="I66" s="75">
        <v>639130000</v>
      </c>
      <c r="J66" s="78">
        <v>5.7270000000000003</v>
      </c>
      <c r="K66" s="75">
        <v>236610000</v>
      </c>
      <c r="L66" s="75">
        <v>1887300000</v>
      </c>
    </row>
    <row r="67" spans="1:12" ht="15.75" x14ac:dyDescent="0.25">
      <c r="A67" s="1"/>
      <c r="B67" s="1">
        <v>2017</v>
      </c>
      <c r="C67" s="1" t="s">
        <v>157</v>
      </c>
      <c r="D67" s="1" t="s">
        <v>161</v>
      </c>
      <c r="E67" s="1">
        <v>0</v>
      </c>
      <c r="F67" s="11">
        <f t="shared" si="2"/>
        <v>3.7352768920413872E-2</v>
      </c>
      <c r="G67" s="12">
        <f t="shared" si="3"/>
        <v>124.71206495214436</v>
      </c>
      <c r="H67" s="75">
        <v>34440000</v>
      </c>
      <c r="I67" s="75">
        <v>922020000</v>
      </c>
      <c r="J67" s="78">
        <v>17.725999999999999</v>
      </c>
      <c r="K67" s="75">
        <v>273740000</v>
      </c>
      <c r="L67" s="75">
        <v>1925910000</v>
      </c>
    </row>
    <row r="68" spans="1:12" ht="15.75" x14ac:dyDescent="0.25">
      <c r="A68" s="1">
        <v>23</v>
      </c>
      <c r="B68" s="1">
        <v>2015</v>
      </c>
      <c r="C68" s="1" t="s">
        <v>158</v>
      </c>
      <c r="D68" s="1" t="s">
        <v>162</v>
      </c>
      <c r="E68" s="1">
        <v>0</v>
      </c>
      <c r="F68" s="11">
        <f t="shared" si="2"/>
        <v>5.0151464153483677E-2</v>
      </c>
      <c r="G68" s="12">
        <f t="shared" si="3"/>
        <v>52.10153846153846</v>
      </c>
      <c r="H68" s="75">
        <v>2980000</v>
      </c>
      <c r="I68" s="75">
        <v>59420000</v>
      </c>
      <c r="J68" s="78">
        <v>2.46</v>
      </c>
      <c r="K68" s="75">
        <v>39780000</v>
      </c>
      <c r="L68" s="75">
        <v>842520000</v>
      </c>
    </row>
    <row r="69" spans="1:12" ht="15.75" x14ac:dyDescent="0.25">
      <c r="A69" s="1"/>
      <c r="B69" s="1">
        <v>2016</v>
      </c>
      <c r="C69" s="1" t="s">
        <v>158</v>
      </c>
      <c r="D69" s="1" t="s">
        <v>162</v>
      </c>
      <c r="E69" s="1">
        <v>0</v>
      </c>
      <c r="F69" s="11">
        <f t="shared" si="2"/>
        <v>4.8818088386433707E-2</v>
      </c>
      <c r="G69" s="12">
        <f t="shared" si="3"/>
        <v>30.955056497175143</v>
      </c>
      <c r="H69" s="75">
        <v>2850000</v>
      </c>
      <c r="I69" s="75">
        <v>58380000</v>
      </c>
      <c r="J69" s="78">
        <v>1.58</v>
      </c>
      <c r="K69" s="75">
        <v>42480000</v>
      </c>
      <c r="L69" s="75">
        <v>832260000</v>
      </c>
    </row>
    <row r="70" spans="1:12" ht="15.75" x14ac:dyDescent="0.25">
      <c r="A70" s="1"/>
      <c r="B70" s="1">
        <v>2017</v>
      </c>
      <c r="C70" s="1" t="s">
        <v>158</v>
      </c>
      <c r="D70" s="1" t="s">
        <v>162</v>
      </c>
      <c r="E70" s="1">
        <v>0</v>
      </c>
      <c r="F70" s="11">
        <f t="shared" si="2"/>
        <v>5.3098632528367766E-2</v>
      </c>
      <c r="G70" s="12">
        <f t="shared" si="3"/>
        <v>40.884798510731493</v>
      </c>
      <c r="H70" s="75">
        <v>3650000</v>
      </c>
      <c r="I70" s="75">
        <v>68740000</v>
      </c>
      <c r="J70" s="78">
        <v>2.23</v>
      </c>
      <c r="K70" s="75">
        <v>45660000</v>
      </c>
      <c r="L70" s="75">
        <v>837130000</v>
      </c>
    </row>
    <row r="71" spans="1:12" ht="15.75" x14ac:dyDescent="0.25">
      <c r="A71" s="1">
        <v>24</v>
      </c>
      <c r="B71" s="1">
        <v>2015</v>
      </c>
      <c r="C71" s="1" t="s">
        <v>163</v>
      </c>
      <c r="D71" s="1" t="s">
        <v>168</v>
      </c>
      <c r="E71" s="1">
        <v>0</v>
      </c>
      <c r="F71" s="11">
        <f t="shared" si="2"/>
        <v>7.7919894137166171E-2</v>
      </c>
      <c r="G71" s="12">
        <f t="shared" si="3"/>
        <v>7.6446706126919377</v>
      </c>
      <c r="H71" s="75">
        <v>5046330000</v>
      </c>
      <c r="I71" s="75">
        <v>64763050000</v>
      </c>
      <c r="J71" s="78">
        <v>219</v>
      </c>
      <c r="K71" s="75">
        <v>30623220000</v>
      </c>
      <c r="L71" s="75">
        <v>1068970000</v>
      </c>
    </row>
    <row r="72" spans="1:12" ht="15.75" x14ac:dyDescent="0.25">
      <c r="A72" s="1"/>
      <c r="B72" s="1">
        <v>2016</v>
      </c>
      <c r="C72" s="1" t="s">
        <v>163</v>
      </c>
      <c r="D72" s="1" t="s">
        <v>168</v>
      </c>
      <c r="E72" s="1">
        <v>0</v>
      </c>
      <c r="F72" s="11">
        <f t="shared" si="2"/>
        <v>8.3234529588530476E-2</v>
      </c>
      <c r="G72" s="12">
        <f t="shared" si="3"/>
        <v>6.2013545533598675</v>
      </c>
      <c r="H72" s="75">
        <v>6053510000</v>
      </c>
      <c r="I72" s="75">
        <v>72728350000</v>
      </c>
      <c r="J72" s="78">
        <v>194</v>
      </c>
      <c r="K72" s="75">
        <v>33602220000</v>
      </c>
      <c r="L72" s="75">
        <v>1074120000</v>
      </c>
    </row>
    <row r="73" spans="1:12" ht="15.75" x14ac:dyDescent="0.25">
      <c r="A73" s="1"/>
      <c r="B73" s="1">
        <v>2017</v>
      </c>
      <c r="C73" s="1" t="s">
        <v>163</v>
      </c>
      <c r="D73" s="1" t="s">
        <v>168</v>
      </c>
      <c r="E73" s="1">
        <v>0</v>
      </c>
      <c r="F73" s="11">
        <f t="shared" si="2"/>
        <v>7.4318224091401694E-2</v>
      </c>
      <c r="G73" s="12">
        <f t="shared" si="3"/>
        <v>6.7409775335780129</v>
      </c>
      <c r="H73" s="75">
        <v>6672580000</v>
      </c>
      <c r="I73" s="75">
        <v>89783900000</v>
      </c>
      <c r="J73" s="78">
        <v>253</v>
      </c>
      <c r="K73" s="75">
        <v>40782640000</v>
      </c>
      <c r="L73" s="75">
        <v>1086620000</v>
      </c>
    </row>
    <row r="74" spans="1:12" ht="15.75" x14ac:dyDescent="0.25">
      <c r="A74" s="1">
        <v>25</v>
      </c>
      <c r="B74" s="1">
        <v>2015</v>
      </c>
      <c r="C74" s="1" t="s">
        <v>164</v>
      </c>
      <c r="D74" s="1" t="s">
        <v>169</v>
      </c>
      <c r="E74" s="1">
        <v>1</v>
      </c>
      <c r="F74" s="11">
        <f t="shared" si="2"/>
        <v>-4.5471456326733085E-3</v>
      </c>
      <c r="G74" s="12">
        <f t="shared" si="3"/>
        <v>1.4431722627122217</v>
      </c>
      <c r="H74" s="75">
        <v>-1100000</v>
      </c>
      <c r="I74" s="75">
        <v>241910000</v>
      </c>
      <c r="J74" s="78">
        <v>1.77</v>
      </c>
      <c r="K74" s="75">
        <v>237370000</v>
      </c>
      <c r="L74" s="75">
        <v>193540000</v>
      </c>
    </row>
    <row r="75" spans="1:12" ht="15.75" x14ac:dyDescent="0.25">
      <c r="A75" s="1"/>
      <c r="B75" s="1">
        <v>2016</v>
      </c>
      <c r="C75" s="1" t="s">
        <v>164</v>
      </c>
      <c r="D75" s="1" t="s">
        <v>169</v>
      </c>
      <c r="E75" s="1">
        <v>1</v>
      </c>
      <c r="F75" s="11">
        <f t="shared" si="2"/>
        <v>-4.0489175342918529E-3</v>
      </c>
      <c r="G75" s="12">
        <f t="shared" si="3"/>
        <v>2.1122385786802029</v>
      </c>
      <c r="H75" s="75">
        <v>-980000</v>
      </c>
      <c r="I75" s="75">
        <v>242040000</v>
      </c>
      <c r="J75" s="78">
        <v>2.58</v>
      </c>
      <c r="K75" s="75">
        <v>236400000</v>
      </c>
      <c r="L75" s="75">
        <v>193540000</v>
      </c>
    </row>
    <row r="76" spans="1:12" ht="15.75" x14ac:dyDescent="0.25">
      <c r="A76" s="1"/>
      <c r="B76" s="1">
        <v>2017</v>
      </c>
      <c r="C76" s="1" t="s">
        <v>164</v>
      </c>
      <c r="D76" s="1" t="s">
        <v>169</v>
      </c>
      <c r="E76" s="1">
        <v>1</v>
      </c>
      <c r="F76" s="11">
        <f t="shared" si="2"/>
        <v>-0.31935070006135996</v>
      </c>
      <c r="G76" s="12">
        <f t="shared" si="3"/>
        <v>4.4293273792910961</v>
      </c>
      <c r="H76" s="75">
        <v>-57250000</v>
      </c>
      <c r="I76" s="75">
        <v>179270000</v>
      </c>
      <c r="J76" s="78">
        <v>4.0999999999999996</v>
      </c>
      <c r="K76" s="75">
        <v>179150000</v>
      </c>
      <c r="L76" s="75">
        <v>193540000</v>
      </c>
    </row>
    <row r="77" spans="1:12" ht="15.75" x14ac:dyDescent="0.25">
      <c r="A77" s="1">
        <v>26</v>
      </c>
      <c r="B77" s="1">
        <v>2015</v>
      </c>
      <c r="C77" s="1" t="s">
        <v>165</v>
      </c>
      <c r="D77" s="1" t="s">
        <v>170</v>
      </c>
      <c r="E77" s="1">
        <v>0</v>
      </c>
      <c r="F77" s="11">
        <f t="shared" si="2"/>
        <v>5.017551294926248E-2</v>
      </c>
      <c r="G77" s="12">
        <f t="shared" si="3"/>
        <v>1.3782087526857401</v>
      </c>
      <c r="H77" s="75">
        <v>163380000</v>
      </c>
      <c r="I77" s="75">
        <v>3256170000</v>
      </c>
      <c r="J77" s="78">
        <v>26</v>
      </c>
      <c r="K77" s="75">
        <v>2829760000</v>
      </c>
      <c r="L77" s="75">
        <v>150000000</v>
      </c>
    </row>
    <row r="78" spans="1:12" ht="15.75" x14ac:dyDescent="0.25">
      <c r="A78" s="1"/>
      <c r="B78" s="1">
        <v>2016</v>
      </c>
      <c r="C78" s="1" t="s">
        <v>165</v>
      </c>
      <c r="D78" s="1" t="s">
        <v>170</v>
      </c>
      <c r="E78" s="1">
        <v>0</v>
      </c>
      <c r="F78" s="11">
        <f t="shared" si="2"/>
        <v>3.7843320168670425E-2</v>
      </c>
      <c r="G78" s="12">
        <f t="shared" si="3"/>
        <v>4.0237866006206131</v>
      </c>
      <c r="H78" s="75">
        <v>130220000</v>
      </c>
      <c r="I78" s="75">
        <v>3441030000</v>
      </c>
      <c r="J78" s="78">
        <v>74.95</v>
      </c>
      <c r="K78" s="75">
        <v>2794010000</v>
      </c>
      <c r="L78" s="75">
        <v>150000000</v>
      </c>
    </row>
    <row r="79" spans="1:12" ht="15.75" x14ac:dyDescent="0.25">
      <c r="A79" s="1"/>
      <c r="B79" s="1">
        <v>2017</v>
      </c>
      <c r="C79" s="1" t="s">
        <v>165</v>
      </c>
      <c r="D79" s="1" t="s">
        <v>170</v>
      </c>
      <c r="E79" s="1">
        <v>0</v>
      </c>
      <c r="F79" s="11">
        <f t="shared" si="2"/>
        <v>2.7651370316715763E-2</v>
      </c>
      <c r="G79" s="12">
        <f t="shared" si="3"/>
        <v>3.1766671851093613</v>
      </c>
      <c r="H79" s="75">
        <v>102690000</v>
      </c>
      <c r="I79" s="75">
        <v>3713740000</v>
      </c>
      <c r="J79" s="78">
        <v>58.55</v>
      </c>
      <c r="K79" s="75">
        <v>2764690000</v>
      </c>
      <c r="L79" s="75">
        <v>150000000</v>
      </c>
    </row>
    <row r="80" spans="1:12" ht="15.75" x14ac:dyDescent="0.25">
      <c r="A80" s="1">
        <v>27</v>
      </c>
      <c r="B80" s="1">
        <v>2015</v>
      </c>
      <c r="C80" s="1" t="s">
        <v>166</v>
      </c>
      <c r="D80" s="1" t="s">
        <v>171</v>
      </c>
      <c r="E80" s="1">
        <v>0</v>
      </c>
      <c r="F80" s="11">
        <f t="shared" si="2"/>
        <v>5.2786875210431267E-2</v>
      </c>
      <c r="G80" s="12">
        <f t="shared" si="3"/>
        <v>1.4417352349606873</v>
      </c>
      <c r="H80" s="75">
        <v>86230000</v>
      </c>
      <c r="I80" s="75">
        <v>1633550000</v>
      </c>
      <c r="J80" s="78">
        <v>3.1</v>
      </c>
      <c r="K80" s="75">
        <v>1421940000</v>
      </c>
      <c r="L80" s="75">
        <v>661310000</v>
      </c>
    </row>
    <row r="81" spans="1:12" ht="15.75" x14ac:dyDescent="0.25">
      <c r="A81" s="1"/>
      <c r="B81" s="1">
        <v>2016</v>
      </c>
      <c r="C81" s="1" t="s">
        <v>166</v>
      </c>
      <c r="D81" s="1" t="s">
        <v>171</v>
      </c>
      <c r="E81" s="1">
        <v>0</v>
      </c>
      <c r="F81" s="11">
        <f t="shared" si="2"/>
        <v>7.1809942569992818E-2</v>
      </c>
      <c r="G81" s="12">
        <f t="shared" si="3"/>
        <v>1.6576137932839876</v>
      </c>
      <c r="H81" s="75">
        <v>128040000</v>
      </c>
      <c r="I81" s="75">
        <v>1783040000</v>
      </c>
      <c r="J81" s="78">
        <v>3.83</v>
      </c>
      <c r="K81" s="75">
        <v>1527990000</v>
      </c>
      <c r="L81" s="75">
        <v>661310000</v>
      </c>
    </row>
    <row r="82" spans="1:12" ht="15.75" x14ac:dyDescent="0.25">
      <c r="A82" s="1"/>
      <c r="B82" s="1">
        <v>2017</v>
      </c>
      <c r="C82" s="1" t="s">
        <v>166</v>
      </c>
      <c r="D82" s="1" t="s">
        <v>171</v>
      </c>
      <c r="E82" s="1">
        <v>0</v>
      </c>
      <c r="F82" s="11">
        <f t="shared" si="2"/>
        <v>6.5600322904484434E-2</v>
      </c>
      <c r="G82" s="12">
        <f t="shared" si="3"/>
        <v>1.2862434280504484</v>
      </c>
      <c r="H82" s="75">
        <v>126770000</v>
      </c>
      <c r="I82" s="75">
        <v>1932460000</v>
      </c>
      <c r="J82" s="78">
        <v>3.2</v>
      </c>
      <c r="K82" s="75">
        <v>1645250000</v>
      </c>
      <c r="L82" s="75">
        <v>661310000</v>
      </c>
    </row>
    <row r="83" spans="1:12" ht="15.75" x14ac:dyDescent="0.25">
      <c r="A83" s="1">
        <v>28</v>
      </c>
      <c r="B83" s="1">
        <v>2015</v>
      </c>
      <c r="C83" s="1" t="s">
        <v>167</v>
      </c>
      <c r="D83" s="1" t="s">
        <v>172</v>
      </c>
      <c r="E83" s="1">
        <v>0</v>
      </c>
      <c r="F83" s="11">
        <f t="shared" si="2"/>
        <v>0.24428671341889874</v>
      </c>
      <c r="G83" s="12">
        <f t="shared" si="3"/>
        <v>10.921181486022803</v>
      </c>
      <c r="H83" s="75">
        <v>1809290000</v>
      </c>
      <c r="I83" s="75">
        <v>7406420000</v>
      </c>
      <c r="J83" s="78">
        <v>41.35</v>
      </c>
      <c r="K83" s="75">
        <v>4045160000</v>
      </c>
      <c r="L83" s="75">
        <v>1068390000</v>
      </c>
    </row>
    <row r="84" spans="1:12" ht="15.75" x14ac:dyDescent="0.25">
      <c r="A84" s="1"/>
      <c r="B84" s="1">
        <v>2016</v>
      </c>
      <c r="C84" s="1" t="s">
        <v>167</v>
      </c>
      <c r="D84" s="1" t="s">
        <v>172</v>
      </c>
      <c r="E84" s="1">
        <v>0</v>
      </c>
      <c r="F84" s="11">
        <f t="shared" si="2"/>
        <v>0.21671788992738969</v>
      </c>
      <c r="G84" s="12">
        <f t="shared" si="3"/>
        <v>4.9524946421138454</v>
      </c>
      <c r="H84" s="75">
        <v>1818560000</v>
      </c>
      <c r="I84" s="75">
        <v>8391370000</v>
      </c>
      <c r="J84" s="78">
        <v>26.95</v>
      </c>
      <c r="K84" s="75">
        <v>5813860000</v>
      </c>
      <c r="L84" s="75">
        <v>1068390000</v>
      </c>
    </row>
    <row r="85" spans="1:12" ht="15.75" x14ac:dyDescent="0.25">
      <c r="A85" s="1"/>
      <c r="B85" s="1">
        <v>2017</v>
      </c>
      <c r="C85" s="1" t="s">
        <v>167</v>
      </c>
      <c r="D85" s="1" t="s">
        <v>172</v>
      </c>
      <c r="E85" s="1">
        <v>0</v>
      </c>
      <c r="F85" s="11">
        <f t="shared" si="2"/>
        <v>0.16375104893981796</v>
      </c>
      <c r="G85" s="12">
        <f t="shared" si="3"/>
        <v>3.0622295014842869</v>
      </c>
      <c r="H85" s="75">
        <v>1631360000</v>
      </c>
      <c r="I85" s="75">
        <v>9962440000</v>
      </c>
      <c r="J85" s="78">
        <v>21</v>
      </c>
      <c r="K85" s="75">
        <v>7326750000</v>
      </c>
      <c r="L85" s="75">
        <v>1068390000</v>
      </c>
    </row>
    <row r="86" spans="1:12" ht="15.75" x14ac:dyDescent="0.25">
      <c r="A86" s="1">
        <v>29</v>
      </c>
      <c r="B86" s="1">
        <v>2015</v>
      </c>
      <c r="C86" s="1" t="s">
        <v>173</v>
      </c>
      <c r="D86" s="1" t="s">
        <v>177</v>
      </c>
      <c r="E86" s="1">
        <v>0</v>
      </c>
      <c r="F86" s="11">
        <f t="shared" si="2"/>
        <v>6.7988477850332518E-2</v>
      </c>
      <c r="G86" s="12">
        <f t="shared" si="3"/>
        <v>4.400654653943894</v>
      </c>
      <c r="H86" s="75">
        <v>19189000000</v>
      </c>
      <c r="I86" s="75">
        <v>282239000000</v>
      </c>
      <c r="J86" s="78">
        <v>313.43</v>
      </c>
      <c r="K86" s="75">
        <v>80276000000</v>
      </c>
      <c r="L86" s="75">
        <v>1127100000</v>
      </c>
    </row>
    <row r="87" spans="1:12" ht="15.75" x14ac:dyDescent="0.25">
      <c r="A87" s="1"/>
      <c r="B87" s="1">
        <v>2016</v>
      </c>
      <c r="C87" s="1" t="s">
        <v>173</v>
      </c>
      <c r="D87" s="1" t="s">
        <v>177</v>
      </c>
      <c r="E87" s="1">
        <v>0</v>
      </c>
      <c r="F87" s="11">
        <f t="shared" si="2"/>
        <v>6.5329671628884228E-2</v>
      </c>
      <c r="G87" s="12">
        <f t="shared" si="3"/>
        <v>3.9402784659419225</v>
      </c>
      <c r="H87" s="75">
        <v>19340000000</v>
      </c>
      <c r="I87" s="75">
        <v>296037000000</v>
      </c>
      <c r="J87" s="78">
        <v>260.22000000000003</v>
      </c>
      <c r="K87" s="75">
        <v>74417000000</v>
      </c>
      <c r="L87" s="75">
        <v>1126830000</v>
      </c>
    </row>
    <row r="88" spans="1:12" ht="15.75" x14ac:dyDescent="0.25">
      <c r="A88" s="1"/>
      <c r="B88" s="1">
        <v>2017</v>
      </c>
      <c r="C88" s="1" t="s">
        <v>173</v>
      </c>
      <c r="D88" s="1" t="s">
        <v>177</v>
      </c>
      <c r="E88" s="1">
        <v>0</v>
      </c>
      <c r="F88" s="11">
        <f t="shared" si="2"/>
        <v>6.757429414382489E-2</v>
      </c>
      <c r="G88" s="12">
        <f t="shared" si="3"/>
        <v>4.9755950944165193</v>
      </c>
      <c r="H88" s="75">
        <v>20499000000</v>
      </c>
      <c r="I88" s="75">
        <v>303355000000</v>
      </c>
      <c r="J88" s="78">
        <v>325.02999999999997</v>
      </c>
      <c r="K88" s="75">
        <v>73610000000</v>
      </c>
      <c r="L88" s="75">
        <v>1126830000</v>
      </c>
    </row>
    <row r="89" spans="1:12" ht="15.75" x14ac:dyDescent="0.25">
      <c r="A89" s="1">
        <v>30</v>
      </c>
      <c r="B89" s="1">
        <v>2015</v>
      </c>
      <c r="C89" s="1" t="s">
        <v>174</v>
      </c>
      <c r="D89" s="1" t="s">
        <v>178</v>
      </c>
      <c r="E89" s="1">
        <v>0</v>
      </c>
      <c r="F89" s="11">
        <f t="shared" ref="F89:F119" si="4">H89/I89</f>
        <v>7.609669899535397E-2</v>
      </c>
      <c r="G89" s="12">
        <f t="shared" ref="G89:G119" si="5">J89/(K89/L89)</f>
        <v>1.2891685503462742</v>
      </c>
      <c r="H89" s="75">
        <v>6134040000</v>
      </c>
      <c r="I89" s="75">
        <v>80608490000</v>
      </c>
      <c r="J89" s="78">
        <v>24.8</v>
      </c>
      <c r="K89" s="75">
        <v>38824720000</v>
      </c>
      <c r="L89" s="75">
        <v>2018210000</v>
      </c>
    </row>
    <row r="90" spans="1:12" ht="15.75" x14ac:dyDescent="0.25">
      <c r="A90" s="1"/>
      <c r="B90" s="1">
        <v>2016</v>
      </c>
      <c r="C90" s="1" t="s">
        <v>174</v>
      </c>
      <c r="D90" s="1" t="s">
        <v>178</v>
      </c>
      <c r="E90" s="1">
        <v>0</v>
      </c>
      <c r="F90" s="11">
        <f t="shared" si="4"/>
        <v>7.2379895039038647E-2</v>
      </c>
      <c r="G90" s="12">
        <f t="shared" si="5"/>
        <v>1.353550354505306</v>
      </c>
      <c r="H90" s="75">
        <v>6186990000</v>
      </c>
      <c r="I90" s="75">
        <v>85479400000</v>
      </c>
      <c r="J90" s="78">
        <v>29</v>
      </c>
      <c r="K90" s="75">
        <v>43384400000</v>
      </c>
      <c r="L90" s="75">
        <v>2024930000</v>
      </c>
    </row>
    <row r="91" spans="1:12" ht="15.75" x14ac:dyDescent="0.25">
      <c r="A91" s="1"/>
      <c r="B91" s="1">
        <v>2017</v>
      </c>
      <c r="C91" s="1" t="s">
        <v>174</v>
      </c>
      <c r="D91" s="1" t="s">
        <v>178</v>
      </c>
      <c r="E91" s="1">
        <v>0</v>
      </c>
      <c r="F91" s="11">
        <f t="shared" si="4"/>
        <v>5.9912332127010498E-2</v>
      </c>
      <c r="G91" s="12">
        <f t="shared" si="5"/>
        <v>1.1950706796148354</v>
      </c>
      <c r="H91" s="75">
        <v>6139950000</v>
      </c>
      <c r="I91" s="75">
        <v>102482240000</v>
      </c>
      <c r="J91" s="78">
        <v>28.05</v>
      </c>
      <c r="K91" s="75">
        <v>47554730000</v>
      </c>
      <c r="L91" s="75">
        <v>2026070000</v>
      </c>
    </row>
    <row r="92" spans="1:12" ht="15.75" x14ac:dyDescent="0.25">
      <c r="A92" s="1">
        <v>31</v>
      </c>
      <c r="B92" s="1">
        <v>2015</v>
      </c>
      <c r="C92" s="1" t="s">
        <v>175</v>
      </c>
      <c r="D92" s="1" t="s">
        <v>179</v>
      </c>
      <c r="E92" s="1">
        <v>0</v>
      </c>
      <c r="F92" s="11">
        <f t="shared" si="4"/>
        <v>3.0382874679762868E-2</v>
      </c>
      <c r="G92" s="12">
        <f t="shared" si="5"/>
        <v>1.0350919697302834</v>
      </c>
      <c r="H92" s="75">
        <v>1474020000</v>
      </c>
      <c r="I92" s="75">
        <v>48514830000</v>
      </c>
      <c r="J92" s="78">
        <v>6.2</v>
      </c>
      <c r="K92" s="75">
        <v>14372120000</v>
      </c>
      <c r="L92" s="75">
        <v>2399430000</v>
      </c>
    </row>
    <row r="93" spans="1:12" ht="15.75" x14ac:dyDescent="0.25">
      <c r="A93" s="1"/>
      <c r="B93" s="1">
        <v>2016</v>
      </c>
      <c r="C93" s="1" t="s">
        <v>175</v>
      </c>
      <c r="D93" s="1" t="s">
        <v>179</v>
      </c>
      <c r="E93" s="1">
        <v>0</v>
      </c>
      <c r="F93" s="11">
        <f t="shared" si="4"/>
        <v>3.7578876587931187E-2</v>
      </c>
      <c r="G93" s="12">
        <f t="shared" si="5"/>
        <v>2.3260502176057054</v>
      </c>
      <c r="H93" s="75">
        <v>1919700000</v>
      </c>
      <c r="I93" s="75">
        <v>51084550000</v>
      </c>
      <c r="J93" s="78">
        <v>14.8</v>
      </c>
      <c r="K93" s="75">
        <v>13607180000</v>
      </c>
      <c r="L93" s="75">
        <v>2138580000</v>
      </c>
    </row>
    <row r="94" spans="1:12" ht="15.75" x14ac:dyDescent="0.25">
      <c r="A94" s="1"/>
      <c r="B94" s="1">
        <v>2017</v>
      </c>
      <c r="C94" s="1" t="s">
        <v>175</v>
      </c>
      <c r="D94" s="1" t="s">
        <v>179</v>
      </c>
      <c r="E94" s="1">
        <v>0</v>
      </c>
      <c r="F94" s="11">
        <f t="shared" si="4"/>
        <v>4.1306505846797979E-2</v>
      </c>
      <c r="G94" s="12">
        <f t="shared" si="5"/>
        <v>2.5554574531221581</v>
      </c>
      <c r="H94" s="75">
        <v>2247810000</v>
      </c>
      <c r="I94" s="75">
        <v>54417820000</v>
      </c>
      <c r="J94" s="78">
        <v>18</v>
      </c>
      <c r="K94" s="75">
        <v>15063620000</v>
      </c>
      <c r="L94" s="75">
        <v>2138580000</v>
      </c>
    </row>
    <row r="95" spans="1:12" ht="15.75" x14ac:dyDescent="0.25">
      <c r="A95" s="1">
        <v>32</v>
      </c>
      <c r="B95" s="1">
        <v>2015</v>
      </c>
      <c r="C95" s="1" t="s">
        <v>176</v>
      </c>
      <c r="D95" s="1" t="s">
        <v>180</v>
      </c>
      <c r="E95" s="1">
        <v>0</v>
      </c>
      <c r="F95" s="11">
        <f t="shared" si="4"/>
        <v>-2.6426693742437096E-4</v>
      </c>
      <c r="G95" s="12">
        <f t="shared" si="5"/>
        <v>5.769275921992663</v>
      </c>
      <c r="H95" s="75">
        <v>-380000</v>
      </c>
      <c r="I95" s="75">
        <v>1437940000</v>
      </c>
      <c r="J95" s="78">
        <v>0.28000000000000003</v>
      </c>
      <c r="K95" s="75">
        <v>103580000</v>
      </c>
      <c r="L95" s="75">
        <v>2134220000</v>
      </c>
    </row>
    <row r="96" spans="1:12" ht="15.75" x14ac:dyDescent="0.25">
      <c r="A96" s="1"/>
      <c r="B96" s="1">
        <v>2016</v>
      </c>
      <c r="C96" s="1" t="s">
        <v>176</v>
      </c>
      <c r="D96" s="1" t="s">
        <v>180</v>
      </c>
      <c r="E96" s="1">
        <v>0</v>
      </c>
      <c r="F96" s="11">
        <f t="shared" si="4"/>
        <v>1.4282993715482766E-3</v>
      </c>
      <c r="G96" s="12">
        <f t="shared" si="5"/>
        <v>4.8416616253644316</v>
      </c>
      <c r="H96" s="75">
        <v>2400000</v>
      </c>
      <c r="I96" s="75">
        <v>1680320000</v>
      </c>
      <c r="J96" s="78">
        <v>0.249</v>
      </c>
      <c r="K96" s="75">
        <v>109760000</v>
      </c>
      <c r="L96" s="75">
        <v>2134220000</v>
      </c>
    </row>
    <row r="97" spans="1:12" ht="15.75" x14ac:dyDescent="0.25">
      <c r="A97" s="1"/>
      <c r="B97" s="1">
        <v>2017</v>
      </c>
      <c r="C97" s="1" t="s">
        <v>176</v>
      </c>
      <c r="D97" s="1" t="s">
        <v>180</v>
      </c>
      <c r="E97" s="1">
        <v>0</v>
      </c>
      <c r="F97" s="11">
        <f t="shared" si="4"/>
        <v>2.552695273839038E-3</v>
      </c>
      <c r="G97" s="12">
        <f t="shared" si="5"/>
        <v>2.7974329438867858</v>
      </c>
      <c r="H97" s="75">
        <v>5210000</v>
      </c>
      <c r="I97" s="75">
        <v>2040980000</v>
      </c>
      <c r="J97" s="78">
        <v>0.20399999999999999</v>
      </c>
      <c r="K97" s="75">
        <v>182310000</v>
      </c>
      <c r="L97" s="75">
        <v>2500000000</v>
      </c>
    </row>
    <row r="98" spans="1:12" ht="15.75" x14ac:dyDescent="0.25">
      <c r="A98" s="1">
        <v>33</v>
      </c>
      <c r="B98" s="1">
        <v>2015</v>
      </c>
      <c r="C98" s="1" t="s">
        <v>181</v>
      </c>
      <c r="D98" s="1" t="s">
        <v>187</v>
      </c>
      <c r="E98" s="1">
        <v>0</v>
      </c>
      <c r="F98" s="11">
        <f t="shared" si="4"/>
        <v>4.8632925432735591E-2</v>
      </c>
      <c r="G98" s="12">
        <f t="shared" si="5"/>
        <v>1.3500560718636352</v>
      </c>
      <c r="H98" s="75">
        <v>905850000</v>
      </c>
      <c r="I98" s="75">
        <v>18626270000</v>
      </c>
      <c r="J98" s="78">
        <v>2.1800000000000002</v>
      </c>
      <c r="K98" s="75">
        <v>7855990000</v>
      </c>
      <c r="L98" s="75">
        <v>4865150000</v>
      </c>
    </row>
    <row r="99" spans="1:12" ht="15.75" x14ac:dyDescent="0.25">
      <c r="A99" s="1"/>
      <c r="B99" s="1">
        <v>2016</v>
      </c>
      <c r="C99" s="1" t="s">
        <v>181</v>
      </c>
      <c r="D99" s="1" t="s">
        <v>187</v>
      </c>
      <c r="E99" s="1">
        <v>0</v>
      </c>
      <c r="F99" s="11">
        <f t="shared" si="4"/>
        <v>6.7022333829425199E-2</v>
      </c>
      <c r="G99" s="12">
        <f t="shared" si="5"/>
        <v>1.1621571655429501</v>
      </c>
      <c r="H99" s="75">
        <v>1382530000</v>
      </c>
      <c r="I99" s="75">
        <v>20627900000</v>
      </c>
      <c r="J99" s="78">
        <v>2.13</v>
      </c>
      <c r="K99" s="75">
        <v>8916840000</v>
      </c>
      <c r="L99" s="75">
        <v>4865150000</v>
      </c>
    </row>
    <row r="100" spans="1:12" ht="15.75" x14ac:dyDescent="0.25">
      <c r="A100" s="1"/>
      <c r="B100" s="1">
        <v>2017</v>
      </c>
      <c r="C100" s="1" t="s">
        <v>181</v>
      </c>
      <c r="D100" s="1" t="s">
        <v>187</v>
      </c>
      <c r="E100" s="1">
        <v>0</v>
      </c>
      <c r="F100" s="11">
        <f t="shared" si="4"/>
        <v>1.6724209276861128E-2</v>
      </c>
      <c r="G100" s="12">
        <f t="shared" si="5"/>
        <v>0.84294296166728278</v>
      </c>
      <c r="H100" s="75">
        <v>347170000</v>
      </c>
      <c r="I100" s="75">
        <v>20758530000</v>
      </c>
      <c r="J100" s="78">
        <v>1.57</v>
      </c>
      <c r="K100" s="75">
        <v>9061450000</v>
      </c>
      <c r="L100" s="75">
        <v>4865150000</v>
      </c>
    </row>
    <row r="101" spans="1:12" ht="15.75" x14ac:dyDescent="0.25">
      <c r="A101" s="1">
        <v>34</v>
      </c>
      <c r="B101" s="1">
        <v>2015</v>
      </c>
      <c r="C101" s="1" t="s">
        <v>182</v>
      </c>
      <c r="D101" s="1" t="s">
        <v>188</v>
      </c>
      <c r="E101" s="1">
        <v>0</v>
      </c>
      <c r="F101" s="11">
        <f t="shared" si="4"/>
        <v>4.1922509003200395E-2</v>
      </c>
      <c r="G101" s="12">
        <f t="shared" si="5"/>
        <v>0.42570098461632605</v>
      </c>
      <c r="H101" s="75">
        <v>250980000</v>
      </c>
      <c r="I101" s="75">
        <v>5986760000</v>
      </c>
      <c r="J101" s="78">
        <v>3.95</v>
      </c>
      <c r="K101" s="75">
        <v>3922340000</v>
      </c>
      <c r="L101" s="75">
        <v>422720000</v>
      </c>
    </row>
    <row r="102" spans="1:12" ht="15.75" x14ac:dyDescent="0.25">
      <c r="A102" s="1"/>
      <c r="B102" s="1">
        <v>2016</v>
      </c>
      <c r="C102" s="1" t="s">
        <v>182</v>
      </c>
      <c r="D102" s="1" t="s">
        <v>188</v>
      </c>
      <c r="E102" s="1">
        <v>0</v>
      </c>
      <c r="F102" s="11">
        <f t="shared" si="4"/>
        <v>8.0242541141093471E-2</v>
      </c>
      <c r="G102" s="12">
        <f t="shared" si="5"/>
        <v>0.51340676089208526</v>
      </c>
      <c r="H102" s="75">
        <v>535830000</v>
      </c>
      <c r="I102" s="75">
        <v>6677630000</v>
      </c>
      <c r="J102" s="78">
        <v>5.0999999999999996</v>
      </c>
      <c r="K102" s="75">
        <v>4199150000</v>
      </c>
      <c r="L102" s="75">
        <v>422720000</v>
      </c>
    </row>
    <row r="103" spans="1:12" ht="15.75" x14ac:dyDescent="0.25">
      <c r="A103" s="1"/>
      <c r="B103" s="1">
        <v>2017</v>
      </c>
      <c r="C103" s="1" t="s">
        <v>182</v>
      </c>
      <c r="D103" s="1" t="s">
        <v>188</v>
      </c>
      <c r="E103" s="1">
        <v>0</v>
      </c>
      <c r="F103" s="11">
        <f t="shared" si="4"/>
        <v>3.7403261930497339E-2</v>
      </c>
      <c r="G103" s="12">
        <f t="shared" si="5"/>
        <v>0.81193190694627926</v>
      </c>
      <c r="H103" s="75">
        <v>264030000</v>
      </c>
      <c r="I103" s="75">
        <v>7059010000</v>
      </c>
      <c r="J103" s="78">
        <v>8.68</v>
      </c>
      <c r="K103" s="75">
        <v>4519110000</v>
      </c>
      <c r="L103" s="75">
        <v>422720000</v>
      </c>
    </row>
    <row r="104" spans="1:12" ht="15.75" x14ac:dyDescent="0.25">
      <c r="A104" s="1">
        <v>35</v>
      </c>
      <c r="B104" s="1">
        <v>2015</v>
      </c>
      <c r="C104" s="1" t="s">
        <v>183</v>
      </c>
      <c r="D104" s="1" t="s">
        <v>189</v>
      </c>
      <c r="E104" s="1">
        <v>0</v>
      </c>
      <c r="F104" s="11">
        <f t="shared" si="4"/>
        <v>3.9011136293980481E-2</v>
      </c>
      <c r="G104" s="12">
        <f t="shared" si="5"/>
        <v>1.5912084948276932</v>
      </c>
      <c r="H104" s="75">
        <v>812080000</v>
      </c>
      <c r="I104" s="75">
        <v>20816620000</v>
      </c>
      <c r="J104" s="78">
        <v>3.68</v>
      </c>
      <c r="K104" s="75">
        <v>8542610000</v>
      </c>
      <c r="L104" s="75">
        <v>3693770000</v>
      </c>
    </row>
    <row r="105" spans="1:12" ht="15.75" x14ac:dyDescent="0.25">
      <c r="A105" s="1"/>
      <c r="B105" s="1">
        <v>2016</v>
      </c>
      <c r="C105" s="1" t="s">
        <v>183</v>
      </c>
      <c r="D105" s="1" t="s">
        <v>189</v>
      </c>
      <c r="E105" s="1">
        <v>0</v>
      </c>
      <c r="F105" s="11">
        <f t="shared" si="4"/>
        <v>3.8420590900329482E-2</v>
      </c>
      <c r="G105" s="12">
        <f t="shared" si="5"/>
        <v>1.3061592561063455</v>
      </c>
      <c r="H105" s="75">
        <v>853120000</v>
      </c>
      <c r="I105" s="75">
        <v>22204760000</v>
      </c>
      <c r="J105" s="78">
        <v>3.24</v>
      </c>
      <c r="K105" s="75">
        <v>9162600000</v>
      </c>
      <c r="L105" s="75">
        <v>3693770000</v>
      </c>
    </row>
    <row r="106" spans="1:12" ht="15.75" x14ac:dyDescent="0.25">
      <c r="A106" s="1"/>
      <c r="B106" s="1">
        <v>2017</v>
      </c>
      <c r="C106" s="1" t="s">
        <v>183</v>
      </c>
      <c r="D106" s="1" t="s">
        <v>189</v>
      </c>
      <c r="E106" s="1">
        <v>0</v>
      </c>
      <c r="F106" s="11">
        <f t="shared" si="4"/>
        <v>2.2420547730174777E-2</v>
      </c>
      <c r="G106" s="12">
        <f t="shared" si="5"/>
        <v>0.84078546730386872</v>
      </c>
      <c r="H106" s="75">
        <v>541330000</v>
      </c>
      <c r="I106" s="75">
        <v>24144370000</v>
      </c>
      <c r="J106" s="78">
        <v>2.15</v>
      </c>
      <c r="K106" s="75">
        <v>9445460000</v>
      </c>
      <c r="L106" s="75">
        <v>3693770000</v>
      </c>
    </row>
    <row r="107" spans="1:12" ht="15.75" x14ac:dyDescent="0.25">
      <c r="A107" s="1">
        <v>36</v>
      </c>
      <c r="B107" s="1">
        <v>2015</v>
      </c>
      <c r="C107" s="1" t="s">
        <v>184</v>
      </c>
      <c r="D107" s="1" t="s">
        <v>190</v>
      </c>
      <c r="E107" s="1">
        <v>0</v>
      </c>
      <c r="F107" s="11">
        <f t="shared" si="4"/>
        <v>1.944081305612955E-2</v>
      </c>
      <c r="G107" s="12">
        <f t="shared" si="5"/>
        <v>20.402645794392523</v>
      </c>
      <c r="H107" s="75">
        <v>4610000</v>
      </c>
      <c r="I107" s="75">
        <v>237130000</v>
      </c>
      <c r="J107" s="78">
        <v>3.2953000000000001</v>
      </c>
      <c r="K107" s="75">
        <v>66340000</v>
      </c>
      <c r="L107" s="75">
        <v>410740000</v>
      </c>
    </row>
    <row r="108" spans="1:12" ht="15.75" x14ac:dyDescent="0.25">
      <c r="A108" s="1"/>
      <c r="B108" s="1">
        <v>2016</v>
      </c>
      <c r="C108" s="1" t="s">
        <v>184</v>
      </c>
      <c r="D108" s="1" t="s">
        <v>190</v>
      </c>
      <c r="E108" s="1">
        <v>0</v>
      </c>
      <c r="F108" s="11">
        <f t="shared" si="4"/>
        <v>2.7344843677088195E-2</v>
      </c>
      <c r="G108" s="12">
        <f t="shared" si="5"/>
        <v>26.111513863357843</v>
      </c>
      <c r="H108" s="75">
        <v>5860000</v>
      </c>
      <c r="I108" s="75">
        <v>214300000</v>
      </c>
      <c r="J108" s="78">
        <v>3.9073000000000002</v>
      </c>
      <c r="K108" s="75">
        <v>65280000</v>
      </c>
      <c r="L108" s="75">
        <v>436250000</v>
      </c>
    </row>
    <row r="109" spans="1:12" ht="15.75" x14ac:dyDescent="0.25">
      <c r="A109" s="1"/>
      <c r="B109" s="1">
        <v>2017</v>
      </c>
      <c r="C109" s="1" t="s">
        <v>184</v>
      </c>
      <c r="D109" s="1" t="s">
        <v>190</v>
      </c>
      <c r="E109" s="1">
        <v>0</v>
      </c>
      <c r="F109" s="11">
        <f t="shared" si="4"/>
        <v>3.5325065764750092E-2</v>
      </c>
      <c r="G109" s="12">
        <f t="shared" si="5"/>
        <v>36.311806159420286</v>
      </c>
      <c r="H109" s="75">
        <v>8460000</v>
      </c>
      <c r="I109" s="75">
        <v>239490000</v>
      </c>
      <c r="J109" s="78">
        <v>5.7432999999999996</v>
      </c>
      <c r="K109" s="75">
        <v>69000000</v>
      </c>
      <c r="L109" s="75">
        <v>436250000</v>
      </c>
    </row>
    <row r="110" spans="1:12" ht="15.75" x14ac:dyDescent="0.25">
      <c r="A110" s="1">
        <v>37</v>
      </c>
      <c r="B110" s="1">
        <v>2015</v>
      </c>
      <c r="C110" s="1" t="s">
        <v>185</v>
      </c>
      <c r="D110" s="1" t="s">
        <v>186</v>
      </c>
      <c r="E110" s="1">
        <v>0</v>
      </c>
      <c r="F110" s="11">
        <f t="shared" si="4"/>
        <v>2.1307180213887389E-2</v>
      </c>
      <c r="G110" s="12">
        <f t="shared" si="5"/>
        <v>0.79308655556765784</v>
      </c>
      <c r="H110" s="75">
        <v>6270000000</v>
      </c>
      <c r="I110" s="75">
        <v>294267000000</v>
      </c>
      <c r="J110" s="78">
        <v>6.99</v>
      </c>
      <c r="K110" s="75">
        <v>82629000000</v>
      </c>
      <c r="L110" s="75">
        <v>9375100000</v>
      </c>
    </row>
    <row r="111" spans="1:12" ht="15.75" x14ac:dyDescent="0.25">
      <c r="A111" s="1"/>
      <c r="B111" s="1">
        <v>2016</v>
      </c>
      <c r="C111" s="1" t="s">
        <v>185</v>
      </c>
      <c r="D111" s="1" t="s">
        <v>186</v>
      </c>
      <c r="E111" s="1">
        <v>0</v>
      </c>
      <c r="F111" s="11">
        <f t="shared" si="4"/>
        <v>3.3936147861508406E-2</v>
      </c>
      <c r="G111" s="12">
        <f t="shared" si="5"/>
        <v>1.1040494845604858</v>
      </c>
      <c r="H111" s="75">
        <v>10822000000</v>
      </c>
      <c r="I111" s="75">
        <v>318893000000</v>
      </c>
      <c r="J111" s="78">
        <v>9.9499999999999993</v>
      </c>
      <c r="K111" s="75">
        <v>84491000000</v>
      </c>
      <c r="L111" s="75">
        <v>9375100000</v>
      </c>
    </row>
    <row r="112" spans="1:12" ht="15.75" x14ac:dyDescent="0.25">
      <c r="A112" s="1"/>
      <c r="B112" s="1">
        <v>2017</v>
      </c>
      <c r="C112" s="1" t="s">
        <v>185</v>
      </c>
      <c r="D112" s="1" t="s">
        <v>186</v>
      </c>
      <c r="E112" s="1">
        <v>0</v>
      </c>
      <c r="F112" s="11">
        <f t="shared" si="4"/>
        <v>4.1673815933497026E-2</v>
      </c>
      <c r="G112" s="12">
        <f t="shared" si="5"/>
        <v>0.91793996049329984</v>
      </c>
      <c r="H112" s="75">
        <v>14087000000</v>
      </c>
      <c r="I112" s="75">
        <v>338030000000</v>
      </c>
      <c r="J112" s="78">
        <v>9.17</v>
      </c>
      <c r="K112" s="75">
        <v>93655000000</v>
      </c>
      <c r="L112" s="75">
        <v>9375100000</v>
      </c>
    </row>
    <row r="113" spans="1:12" ht="15.75" x14ac:dyDescent="0.25">
      <c r="A113" s="1">
        <v>38</v>
      </c>
      <c r="B113" s="1">
        <v>2015</v>
      </c>
      <c r="C113" s="1" t="s">
        <v>191</v>
      </c>
      <c r="D113" s="1" t="s">
        <v>194</v>
      </c>
      <c r="E113" s="1">
        <v>0</v>
      </c>
      <c r="F113" s="11">
        <f t="shared" si="4"/>
        <v>3.4629894974851055E-2</v>
      </c>
      <c r="G113" s="12">
        <f t="shared" si="5"/>
        <v>0.44577499245953284</v>
      </c>
      <c r="H113" s="75">
        <v>492550000</v>
      </c>
      <c r="I113" s="75">
        <v>14223260000</v>
      </c>
      <c r="J113" s="78">
        <v>10.727</v>
      </c>
      <c r="K113" s="75">
        <v>6862970000</v>
      </c>
      <c r="L113" s="75">
        <v>285200000</v>
      </c>
    </row>
    <row r="114" spans="1:12" ht="15.75" x14ac:dyDescent="0.25">
      <c r="A114" s="1"/>
      <c r="B114" s="1">
        <v>2016</v>
      </c>
      <c r="C114" s="1" t="s">
        <v>191</v>
      </c>
      <c r="D114" s="1" t="s">
        <v>194</v>
      </c>
      <c r="E114" s="1">
        <v>0</v>
      </c>
      <c r="F114" s="11">
        <f t="shared" si="4"/>
        <v>2.5525120566764585E-2</v>
      </c>
      <c r="G114" s="12">
        <f t="shared" si="5"/>
        <v>0.42007346005077673</v>
      </c>
      <c r="H114" s="75">
        <v>367210000</v>
      </c>
      <c r="I114" s="75">
        <v>14386220000</v>
      </c>
      <c r="J114" s="78">
        <v>10.727</v>
      </c>
      <c r="K114" s="75">
        <v>7282870000</v>
      </c>
      <c r="L114" s="75">
        <v>285200000</v>
      </c>
    </row>
    <row r="115" spans="1:12" ht="15.75" x14ac:dyDescent="0.25">
      <c r="A115" s="1"/>
      <c r="B115" s="1">
        <v>2017</v>
      </c>
      <c r="C115" s="1" t="s">
        <v>191</v>
      </c>
      <c r="D115" s="1" t="s">
        <v>194</v>
      </c>
      <c r="E115" s="1">
        <v>0</v>
      </c>
      <c r="F115" s="11">
        <f t="shared" si="4"/>
        <v>2.7506479403590239E-3</v>
      </c>
      <c r="G115" s="12">
        <f t="shared" si="5"/>
        <v>0.34408824543260946</v>
      </c>
      <c r="H115" s="75">
        <v>46050000</v>
      </c>
      <c r="I115" s="75">
        <v>16741510000</v>
      </c>
      <c r="J115" s="78">
        <v>8.4</v>
      </c>
      <c r="K115" s="75">
        <v>6962400000</v>
      </c>
      <c r="L115" s="75">
        <v>285200000</v>
      </c>
    </row>
    <row r="116" spans="1:12" ht="15.75" x14ac:dyDescent="0.25">
      <c r="A116" s="1">
        <v>39</v>
      </c>
      <c r="B116" s="1">
        <v>2015</v>
      </c>
      <c r="C116" s="1" t="s">
        <v>192</v>
      </c>
      <c r="D116" s="1" t="s">
        <v>193</v>
      </c>
      <c r="E116" s="1">
        <v>0</v>
      </c>
      <c r="F116" s="11">
        <f t="shared" si="4"/>
        <v>2.0208214635791699E-2</v>
      </c>
      <c r="G116" s="12">
        <f t="shared" si="5"/>
        <v>0.429945305640834</v>
      </c>
      <c r="H116" s="75">
        <v>905870000</v>
      </c>
      <c r="I116" s="75">
        <v>44826820000</v>
      </c>
      <c r="J116" s="78">
        <v>3.65</v>
      </c>
      <c r="K116" s="75">
        <v>12152990000</v>
      </c>
      <c r="L116" s="75">
        <v>1431540000</v>
      </c>
    </row>
    <row r="117" spans="1:12" ht="15.75" x14ac:dyDescent="0.25">
      <c r="A117" s="1"/>
      <c r="B117" s="1">
        <v>2016</v>
      </c>
      <c r="C117" s="1" t="s">
        <v>192</v>
      </c>
      <c r="D117" s="1" t="s">
        <v>193</v>
      </c>
      <c r="E117" s="1">
        <v>0</v>
      </c>
      <c r="F117" s="11">
        <f t="shared" si="4"/>
        <v>2.3683117473222711E-2</v>
      </c>
      <c r="G117" s="12">
        <f t="shared" si="5"/>
        <v>0.63275758943685811</v>
      </c>
      <c r="H117" s="75">
        <v>1092470000</v>
      </c>
      <c r="I117" s="75">
        <v>46128640000</v>
      </c>
      <c r="J117" s="78">
        <v>5.64</v>
      </c>
      <c r="K117" s="75">
        <v>12759840000</v>
      </c>
      <c r="L117" s="75">
        <v>1431540000</v>
      </c>
    </row>
    <row r="118" spans="1:12" ht="15.75" x14ac:dyDescent="0.25">
      <c r="A118" s="1"/>
      <c r="B118" s="1">
        <v>2017</v>
      </c>
      <c r="C118" s="1" t="s">
        <v>192</v>
      </c>
      <c r="D118" s="1" t="s">
        <v>193</v>
      </c>
      <c r="E118" s="1">
        <v>0</v>
      </c>
      <c r="F118" s="11">
        <f t="shared" si="4"/>
        <v>3.6716439502245686E-2</v>
      </c>
      <c r="G118" s="12">
        <f t="shared" si="5"/>
        <v>1.4700763554152625</v>
      </c>
      <c r="H118" s="75">
        <v>1791850000</v>
      </c>
      <c r="I118" s="75">
        <v>48802390000</v>
      </c>
      <c r="J118" s="78">
        <v>13</v>
      </c>
      <c r="K118" s="75">
        <v>12659220000</v>
      </c>
      <c r="L118" s="75">
        <v>1431540000</v>
      </c>
    </row>
    <row r="119" spans="1:12" ht="15.75" x14ac:dyDescent="0.25">
      <c r="A119" s="1">
        <v>40</v>
      </c>
      <c r="B119" s="1">
        <v>2015</v>
      </c>
      <c r="C119" s="1" t="s">
        <v>195</v>
      </c>
      <c r="D119" s="1" t="s">
        <v>201</v>
      </c>
      <c r="E119" s="1">
        <v>0</v>
      </c>
      <c r="F119" s="11">
        <f t="shared" si="4"/>
        <v>0.10858669183507565</v>
      </c>
      <c r="G119" s="12">
        <f t="shared" si="5"/>
        <v>1.4654269382710599</v>
      </c>
      <c r="H119" s="75">
        <v>589060000</v>
      </c>
      <c r="I119" s="75">
        <v>5424790000</v>
      </c>
      <c r="J119" s="78">
        <v>2.38</v>
      </c>
      <c r="K119" s="75">
        <v>3171770000</v>
      </c>
      <c r="L119" s="75">
        <v>1952940000</v>
      </c>
    </row>
    <row r="120" spans="1:12" ht="15.75" x14ac:dyDescent="0.25">
      <c r="A120" s="1"/>
      <c r="B120" s="1">
        <v>2016</v>
      </c>
      <c r="C120" s="1" t="s">
        <v>195</v>
      </c>
      <c r="D120" s="1" t="s">
        <v>201</v>
      </c>
      <c r="E120" s="1">
        <v>0</v>
      </c>
      <c r="F120" s="11">
        <f t="shared" ref="F120:F160" si="6">H120/I120</f>
        <v>0.11202757987309363</v>
      </c>
      <c r="G120" s="12">
        <f t="shared" ref="G120:G160" si="7">J120/(K120/L120)</f>
        <v>1.7354934441735146</v>
      </c>
      <c r="H120" s="75">
        <v>966090000</v>
      </c>
      <c r="I120" s="75">
        <v>8623680000</v>
      </c>
      <c r="J120" s="78">
        <v>5</v>
      </c>
      <c r="K120" s="75">
        <v>5762050000</v>
      </c>
      <c r="L120" s="75">
        <v>2000000000</v>
      </c>
    </row>
    <row r="121" spans="1:12" ht="15.75" x14ac:dyDescent="0.25">
      <c r="A121" s="1"/>
      <c r="B121" s="1">
        <v>2017</v>
      </c>
      <c r="C121" s="1" t="s">
        <v>195</v>
      </c>
      <c r="D121" s="1" t="s">
        <v>201</v>
      </c>
      <c r="E121" s="1">
        <v>0</v>
      </c>
      <c r="F121" s="11">
        <f t="shared" si="6"/>
        <v>0.12980018060778356</v>
      </c>
      <c r="G121" s="12">
        <f t="shared" si="7"/>
        <v>2.0124048549380413</v>
      </c>
      <c r="H121" s="75">
        <v>1251950000</v>
      </c>
      <c r="I121" s="75">
        <v>9645210000</v>
      </c>
      <c r="J121" s="78">
        <v>6.8</v>
      </c>
      <c r="K121" s="75">
        <v>6840870000</v>
      </c>
      <c r="L121" s="75">
        <v>2024500000</v>
      </c>
    </row>
    <row r="122" spans="1:12" ht="15.75" x14ac:dyDescent="0.25">
      <c r="A122" s="1">
        <v>41</v>
      </c>
      <c r="B122" s="1">
        <v>2015</v>
      </c>
      <c r="C122" s="1" t="s">
        <v>196</v>
      </c>
      <c r="D122" s="1" t="s">
        <v>202</v>
      </c>
      <c r="E122" s="1">
        <v>0</v>
      </c>
      <c r="F122" s="11">
        <f t="shared" si="6"/>
        <v>6.4994537881818581E-2</v>
      </c>
      <c r="G122" s="12">
        <f t="shared" si="7"/>
        <v>1.4325805676204371</v>
      </c>
      <c r="H122" s="75">
        <v>904930000</v>
      </c>
      <c r="I122" s="75">
        <v>13923170000</v>
      </c>
      <c r="J122" s="78">
        <v>3.95</v>
      </c>
      <c r="K122" s="75">
        <v>9651520000</v>
      </c>
      <c r="L122" s="75">
        <v>3500400000</v>
      </c>
    </row>
    <row r="123" spans="1:12" ht="15.75" x14ac:dyDescent="0.25">
      <c r="A123" s="1"/>
      <c r="B123" s="1">
        <v>2016</v>
      </c>
      <c r="C123" s="1" t="s">
        <v>196</v>
      </c>
      <c r="D123" s="1" t="s">
        <v>202</v>
      </c>
      <c r="E123" s="1">
        <v>0</v>
      </c>
      <c r="F123" s="11">
        <f t="shared" si="6"/>
        <v>6.7874878126062257E-2</v>
      </c>
      <c r="G123" s="12">
        <f t="shared" si="7"/>
        <v>1.7521069020781601</v>
      </c>
      <c r="H123" s="75">
        <v>1000380000</v>
      </c>
      <c r="I123" s="75">
        <v>14738590000</v>
      </c>
      <c r="J123" s="78">
        <v>5.0999999999999996</v>
      </c>
      <c r="K123" s="75">
        <v>10176790000</v>
      </c>
      <c r="L123" s="75">
        <v>3496240000</v>
      </c>
    </row>
    <row r="124" spans="1:12" ht="15.75" x14ac:dyDescent="0.25">
      <c r="A124" s="1"/>
      <c r="B124" s="1">
        <v>2017</v>
      </c>
      <c r="C124" s="1" t="s">
        <v>196</v>
      </c>
      <c r="D124" s="1" t="s">
        <v>202</v>
      </c>
      <c r="E124" s="1">
        <v>0</v>
      </c>
      <c r="F124" s="11">
        <f t="shared" si="6"/>
        <v>6.5630781311346684E-2</v>
      </c>
      <c r="G124" s="12">
        <f t="shared" si="7"/>
        <v>1.5548117825846228</v>
      </c>
      <c r="H124" s="75">
        <v>1044760000</v>
      </c>
      <c r="I124" s="75">
        <v>15918750000</v>
      </c>
      <c r="J124" s="78">
        <v>4.97</v>
      </c>
      <c r="K124" s="75">
        <v>11179890000</v>
      </c>
      <c r="L124" s="75">
        <v>3497510000</v>
      </c>
    </row>
    <row r="125" spans="1:12" ht="15.75" x14ac:dyDescent="0.25">
      <c r="A125" s="1">
        <v>42</v>
      </c>
      <c r="B125" s="1">
        <v>2015</v>
      </c>
      <c r="C125" s="1" t="s">
        <v>197</v>
      </c>
      <c r="D125" s="1" t="s">
        <v>203</v>
      </c>
      <c r="E125" s="1">
        <v>0</v>
      </c>
      <c r="F125" s="11">
        <f t="shared" si="6"/>
        <v>4.977254744412898E-3</v>
      </c>
      <c r="G125" s="12">
        <f t="shared" si="7"/>
        <v>0.79608119904254782</v>
      </c>
      <c r="H125" s="75">
        <v>101590000</v>
      </c>
      <c r="I125" s="75">
        <v>20410850000</v>
      </c>
      <c r="J125" s="78">
        <v>4.6760000000000002</v>
      </c>
      <c r="K125" s="75">
        <v>8351330000</v>
      </c>
      <c r="L125" s="75">
        <v>1421800000</v>
      </c>
    </row>
    <row r="126" spans="1:12" ht="15.75" x14ac:dyDescent="0.25">
      <c r="A126" s="1"/>
      <c r="B126" s="1">
        <v>2016</v>
      </c>
      <c r="C126" s="1" t="s">
        <v>197</v>
      </c>
      <c r="D126" s="1" t="s">
        <v>203</v>
      </c>
      <c r="E126" s="1">
        <v>0</v>
      </c>
      <c r="F126" s="11">
        <f t="shared" si="6"/>
        <v>-3.7768918857771856E-3</v>
      </c>
      <c r="G126" s="12">
        <f t="shared" si="7"/>
        <v>0.4382052100823024</v>
      </c>
      <c r="H126" s="75">
        <v>-81800000</v>
      </c>
      <c r="I126" s="75">
        <v>21658020000</v>
      </c>
      <c r="J126" s="78">
        <v>2.75</v>
      </c>
      <c r="K126" s="75">
        <v>9708100000</v>
      </c>
      <c r="L126" s="75">
        <v>1546960000</v>
      </c>
    </row>
    <row r="127" spans="1:12" ht="15.75" x14ac:dyDescent="0.25">
      <c r="A127" s="1"/>
      <c r="B127" s="1">
        <v>2017</v>
      </c>
      <c r="C127" s="1" t="s">
        <v>197</v>
      </c>
      <c r="D127" s="1" t="s">
        <v>203</v>
      </c>
      <c r="E127" s="1">
        <v>0</v>
      </c>
      <c r="F127" s="11">
        <f t="shared" si="6"/>
        <v>4.396101969478791E-3</v>
      </c>
      <c r="G127" s="12">
        <f t="shared" si="7"/>
        <v>0.59900744870970046</v>
      </c>
      <c r="H127" s="75">
        <v>105050000</v>
      </c>
      <c r="I127" s="75">
        <v>23896170000</v>
      </c>
      <c r="J127" s="78">
        <v>4.0599999999999996</v>
      </c>
      <c r="K127" s="75">
        <v>10491750000</v>
      </c>
      <c r="L127" s="75">
        <v>1547940000</v>
      </c>
    </row>
    <row r="128" spans="1:12" ht="15.75" x14ac:dyDescent="0.25">
      <c r="A128" s="1">
        <v>43</v>
      </c>
      <c r="B128" s="1">
        <v>2015</v>
      </c>
      <c r="C128" s="1" t="s">
        <v>198</v>
      </c>
      <c r="D128" s="1" t="s">
        <v>204</v>
      </c>
      <c r="E128" s="1">
        <v>1</v>
      </c>
      <c r="F128" s="11">
        <f t="shared" si="6"/>
        <v>1.658361766366381E-2</v>
      </c>
      <c r="G128" s="12">
        <f t="shared" si="7"/>
        <v>0.6643955023653676</v>
      </c>
      <c r="H128" s="75">
        <v>135120000</v>
      </c>
      <c r="I128" s="75">
        <v>8147800000</v>
      </c>
      <c r="J128" s="78">
        <v>2.4</v>
      </c>
      <c r="K128" s="75">
        <v>7129970000</v>
      </c>
      <c r="L128" s="75">
        <v>1973800000</v>
      </c>
    </row>
    <row r="129" spans="1:12" ht="15.75" x14ac:dyDescent="0.25">
      <c r="A129" s="1"/>
      <c r="B129" s="1">
        <v>2016</v>
      </c>
      <c r="C129" s="1" t="s">
        <v>198</v>
      </c>
      <c r="D129" s="1" t="s">
        <v>204</v>
      </c>
      <c r="E129" s="1">
        <v>1</v>
      </c>
      <c r="F129" s="11">
        <f t="shared" si="6"/>
        <v>-8.585611906897439E-3</v>
      </c>
      <c r="G129" s="12">
        <f t="shared" si="7"/>
        <v>0.65974417867212876</v>
      </c>
      <c r="H129" s="75">
        <v>-96680000</v>
      </c>
      <c r="I129" s="75">
        <v>11260700000</v>
      </c>
      <c r="J129" s="78">
        <v>2.34</v>
      </c>
      <c r="K129" s="75">
        <v>7000980000</v>
      </c>
      <c r="L129" s="75">
        <v>1973870000</v>
      </c>
    </row>
    <row r="130" spans="1:12" ht="15.75" x14ac:dyDescent="0.25">
      <c r="A130" s="1"/>
      <c r="B130" s="1">
        <v>2017</v>
      </c>
      <c r="C130" s="1" t="s">
        <v>198</v>
      </c>
      <c r="D130" s="1" t="s">
        <v>204</v>
      </c>
      <c r="E130" s="1">
        <v>1</v>
      </c>
      <c r="F130" s="11">
        <f t="shared" si="6"/>
        <v>-1.3921690389689979E-2</v>
      </c>
      <c r="G130" s="12">
        <f t="shared" si="7"/>
        <v>0.72539373249199013</v>
      </c>
      <c r="H130" s="75">
        <v>-170830000</v>
      </c>
      <c r="I130" s="75">
        <v>12270780000</v>
      </c>
      <c r="J130" s="78">
        <v>2.5499999999999998</v>
      </c>
      <c r="K130" s="75">
        <v>6953960000</v>
      </c>
      <c r="L130" s="75">
        <v>1978180000</v>
      </c>
    </row>
    <row r="131" spans="1:12" ht="15.75" x14ac:dyDescent="0.25">
      <c r="A131" s="1">
        <v>44</v>
      </c>
      <c r="B131" s="1">
        <v>2015</v>
      </c>
      <c r="C131" s="1" t="s">
        <v>199</v>
      </c>
      <c r="D131" s="1" t="s">
        <v>205</v>
      </c>
      <c r="E131" s="1">
        <v>0</v>
      </c>
      <c r="F131" s="11">
        <f t="shared" si="6"/>
        <v>7.4777777777777776E-2</v>
      </c>
      <c r="G131" s="12">
        <f t="shared" si="7"/>
        <v>34.884729783827062</v>
      </c>
      <c r="H131" s="75">
        <v>13460000</v>
      </c>
      <c r="I131" s="75">
        <v>180000000</v>
      </c>
      <c r="J131" s="78">
        <v>1.61</v>
      </c>
      <c r="K131" s="75">
        <v>99920000</v>
      </c>
      <c r="L131" s="75">
        <v>2165020000</v>
      </c>
    </row>
    <row r="132" spans="1:12" ht="15.75" x14ac:dyDescent="0.25">
      <c r="A132" s="1"/>
      <c r="B132" s="1">
        <v>2016</v>
      </c>
      <c r="C132" s="1" t="s">
        <v>199</v>
      </c>
      <c r="D132" s="1" t="s">
        <v>205</v>
      </c>
      <c r="E132" s="1">
        <v>0</v>
      </c>
      <c r="F132" s="11">
        <f t="shared" si="6"/>
        <v>3.8791540785498492E-2</v>
      </c>
      <c r="G132" s="12">
        <f t="shared" si="7"/>
        <v>27.871428302950576</v>
      </c>
      <c r="H132" s="75">
        <v>6420000</v>
      </c>
      <c r="I132" s="75">
        <v>165500000</v>
      </c>
      <c r="J132" s="78">
        <v>1.37</v>
      </c>
      <c r="K132" s="75">
        <v>106420000</v>
      </c>
      <c r="L132" s="75">
        <v>2165020000</v>
      </c>
    </row>
    <row r="133" spans="1:12" ht="15.75" x14ac:dyDescent="0.25">
      <c r="A133" s="1"/>
      <c r="B133" s="1">
        <v>2017</v>
      </c>
      <c r="C133" s="1" t="s">
        <v>199</v>
      </c>
      <c r="D133" s="1" t="s">
        <v>205</v>
      </c>
      <c r="E133" s="1">
        <v>0</v>
      </c>
      <c r="F133" s="11">
        <f t="shared" si="6"/>
        <v>9.9359322401998042E-3</v>
      </c>
      <c r="G133" s="12">
        <f t="shared" si="7"/>
        <v>39.793015609125334</v>
      </c>
      <c r="H133" s="75">
        <v>1830000</v>
      </c>
      <c r="I133" s="75">
        <v>184180000</v>
      </c>
      <c r="J133" s="78">
        <v>1.99</v>
      </c>
      <c r="K133" s="75">
        <v>108270000</v>
      </c>
      <c r="L133" s="75">
        <v>2165020000</v>
      </c>
    </row>
    <row r="134" spans="1:12" ht="15.75" x14ac:dyDescent="0.25">
      <c r="A134" s="1">
        <v>45</v>
      </c>
      <c r="B134" s="1">
        <v>2015</v>
      </c>
      <c r="C134" s="1" t="s">
        <v>200</v>
      </c>
      <c r="D134" s="1" t="s">
        <v>206</v>
      </c>
      <c r="E134" s="1">
        <v>0</v>
      </c>
      <c r="F134" s="11">
        <f t="shared" si="6"/>
        <v>0.158938831360869</v>
      </c>
      <c r="G134" s="12">
        <f t="shared" si="7"/>
        <v>0.82961937853931533</v>
      </c>
      <c r="H134" s="75">
        <v>1512330000</v>
      </c>
      <c r="I134" s="75">
        <v>9515170000</v>
      </c>
      <c r="J134" s="78">
        <v>4.18</v>
      </c>
      <c r="K134" s="75">
        <v>7540300000</v>
      </c>
      <c r="L134" s="75">
        <v>1496550000</v>
      </c>
    </row>
    <row r="135" spans="1:12" ht="15.75" x14ac:dyDescent="0.25">
      <c r="A135" s="1"/>
      <c r="B135" s="1">
        <v>2016</v>
      </c>
      <c r="C135" s="1" t="s">
        <v>200</v>
      </c>
      <c r="D135" s="1" t="s">
        <v>206</v>
      </c>
      <c r="E135" s="1">
        <v>0</v>
      </c>
      <c r="F135" s="11">
        <f t="shared" si="6"/>
        <v>0.17145011265981724</v>
      </c>
      <c r="G135" s="12">
        <f t="shared" si="7"/>
        <v>0.81808101535368738</v>
      </c>
      <c r="H135" s="75">
        <v>1787400000</v>
      </c>
      <c r="I135" s="75">
        <v>10425190000</v>
      </c>
      <c r="J135" s="78">
        <v>4.59</v>
      </c>
      <c r="K135" s="75">
        <v>8396680000</v>
      </c>
      <c r="L135" s="75">
        <v>1496550000</v>
      </c>
    </row>
    <row r="136" spans="1:12" ht="15.75" x14ac:dyDescent="0.25">
      <c r="A136" s="1"/>
      <c r="B136" s="1">
        <v>2017</v>
      </c>
      <c r="C136" s="1" t="s">
        <v>200</v>
      </c>
      <c r="D136" s="1" t="s">
        <v>206</v>
      </c>
      <c r="E136" s="1">
        <v>0</v>
      </c>
      <c r="F136" s="11">
        <f t="shared" si="6"/>
        <v>0.15398327276540205</v>
      </c>
      <c r="G136" s="12">
        <f t="shared" si="7"/>
        <v>0.87698753760206283</v>
      </c>
      <c r="H136" s="75">
        <v>1674120000</v>
      </c>
      <c r="I136" s="75">
        <v>10872090000</v>
      </c>
      <c r="J136" s="78">
        <v>5.4</v>
      </c>
      <c r="K136" s="75">
        <v>9214920000</v>
      </c>
      <c r="L136" s="75">
        <v>1496550000</v>
      </c>
    </row>
    <row r="137" spans="1:12" ht="15.75" x14ac:dyDescent="0.25">
      <c r="A137" s="1">
        <v>46</v>
      </c>
      <c r="B137" s="1">
        <v>2015</v>
      </c>
      <c r="C137" s="1" t="s">
        <v>581</v>
      </c>
      <c r="D137" s="1" t="s">
        <v>580</v>
      </c>
      <c r="E137" s="1">
        <v>0</v>
      </c>
      <c r="F137" s="11">
        <f t="shared" si="6"/>
        <v>2.313843575795612E-2</v>
      </c>
      <c r="G137" s="12">
        <f t="shared" si="7"/>
        <v>0.49840280174857327</v>
      </c>
      <c r="H137" s="75">
        <v>28831000000</v>
      </c>
      <c r="I137" s="75">
        <v>1246022000000</v>
      </c>
      <c r="J137" s="78">
        <v>49.9</v>
      </c>
      <c r="K137" s="75">
        <v>238137000000</v>
      </c>
      <c r="L137" s="75">
        <v>2378520000</v>
      </c>
    </row>
    <row r="138" spans="1:12" ht="15.75" x14ac:dyDescent="0.25">
      <c r="A138" s="1"/>
      <c r="B138" s="1">
        <v>2016</v>
      </c>
      <c r="C138" s="1" t="s">
        <v>581</v>
      </c>
      <c r="D138" s="1" t="s">
        <v>580</v>
      </c>
      <c r="E138" s="1">
        <v>0</v>
      </c>
      <c r="F138" s="11">
        <f t="shared" si="6"/>
        <v>3.0931479678977428E-2</v>
      </c>
      <c r="G138" s="12">
        <f t="shared" si="7"/>
        <v>0.78478178694158074</v>
      </c>
      <c r="H138" s="75">
        <v>40422000000</v>
      </c>
      <c r="I138" s="75">
        <v>1306824000000</v>
      </c>
      <c r="J138" s="78">
        <v>92.3</v>
      </c>
      <c r="K138" s="75">
        <v>279942000000</v>
      </c>
      <c r="L138" s="75">
        <v>2380210000</v>
      </c>
    </row>
    <row r="139" spans="1:12" ht="15.75" x14ac:dyDescent="0.25">
      <c r="A139" s="1"/>
      <c r="B139" s="1">
        <v>2017</v>
      </c>
      <c r="C139" s="1" t="s">
        <v>581</v>
      </c>
      <c r="D139" s="1" t="s">
        <v>580</v>
      </c>
      <c r="E139" s="1">
        <v>0</v>
      </c>
      <c r="F139" s="11">
        <f t="shared" si="6"/>
        <v>3.9730567980267362E-2</v>
      </c>
      <c r="G139" s="12">
        <f t="shared" si="7"/>
        <v>0.88532796531433877</v>
      </c>
      <c r="H139" s="75">
        <v>54814000000</v>
      </c>
      <c r="I139" s="75">
        <v>1379643000000</v>
      </c>
      <c r="J139" s="78">
        <v>111.6</v>
      </c>
      <c r="K139" s="75">
        <v>300297000000</v>
      </c>
      <c r="L139" s="75">
        <v>2382270000</v>
      </c>
    </row>
    <row r="140" spans="1:12" ht="15.75" x14ac:dyDescent="0.25">
      <c r="A140" s="1">
        <v>47</v>
      </c>
      <c r="B140" s="1">
        <v>2015</v>
      </c>
      <c r="C140" s="1" t="s">
        <v>207</v>
      </c>
      <c r="D140" s="1" t="s">
        <v>208</v>
      </c>
      <c r="E140" s="1">
        <v>1</v>
      </c>
      <c r="F140" s="11">
        <f t="shared" si="6"/>
        <v>-2.1462594564303727E-2</v>
      </c>
      <c r="G140" s="12">
        <f t="shared" si="7"/>
        <v>4.0959699671515715</v>
      </c>
      <c r="H140" s="75">
        <v>-3830000</v>
      </c>
      <c r="I140" s="75">
        <v>178450000</v>
      </c>
      <c r="J140" s="78">
        <v>0.14399999999999999</v>
      </c>
      <c r="K140" s="75">
        <v>63930000</v>
      </c>
      <c r="L140" s="75">
        <v>1818440000</v>
      </c>
    </row>
    <row r="141" spans="1:12" ht="15.75" x14ac:dyDescent="0.25">
      <c r="A141" s="1"/>
      <c r="B141" s="1">
        <v>2016</v>
      </c>
      <c r="C141" s="1" t="s">
        <v>207</v>
      </c>
      <c r="D141" s="1" t="s">
        <v>208</v>
      </c>
      <c r="E141" s="1">
        <v>1</v>
      </c>
      <c r="F141" s="11">
        <f t="shared" si="6"/>
        <v>-4.7743296508077496E-3</v>
      </c>
      <c r="G141" s="12">
        <f t="shared" si="7"/>
        <v>4.0390544185308581</v>
      </c>
      <c r="H141" s="75">
        <v>-860000</v>
      </c>
      <c r="I141" s="75">
        <v>180130000</v>
      </c>
      <c r="J141" s="78">
        <v>0.14000000000000001</v>
      </c>
      <c r="K141" s="75">
        <v>63030000</v>
      </c>
      <c r="L141" s="75">
        <v>1818440000</v>
      </c>
    </row>
    <row r="142" spans="1:12" ht="15.75" x14ac:dyDescent="0.25">
      <c r="A142" s="1"/>
      <c r="B142" s="1">
        <v>2017</v>
      </c>
      <c r="C142" s="1" t="s">
        <v>207</v>
      </c>
      <c r="D142" s="1" t="s">
        <v>208</v>
      </c>
      <c r="E142" s="1">
        <v>1</v>
      </c>
      <c r="F142" s="11">
        <f t="shared" si="6"/>
        <v>-6.4792950526982668E-2</v>
      </c>
      <c r="G142" s="12">
        <f t="shared" si="7"/>
        <v>4.7013497974146254</v>
      </c>
      <c r="H142" s="75">
        <v>-11250000</v>
      </c>
      <c r="I142" s="75">
        <v>173630000</v>
      </c>
      <c r="J142" s="78">
        <v>0.13400000000000001</v>
      </c>
      <c r="K142" s="75">
        <v>51830000</v>
      </c>
      <c r="L142" s="75">
        <v>1818440000</v>
      </c>
    </row>
    <row r="143" spans="1:12" ht="15.75" x14ac:dyDescent="0.25">
      <c r="A143" s="1">
        <v>48</v>
      </c>
      <c r="B143" s="1">
        <v>2015</v>
      </c>
      <c r="C143" s="1" t="s">
        <v>209</v>
      </c>
      <c r="D143" s="1" t="s">
        <v>215</v>
      </c>
      <c r="E143" s="1">
        <v>1</v>
      </c>
      <c r="F143" s="11">
        <f t="shared" si="6"/>
        <v>-1.7240531061772126E-2</v>
      </c>
      <c r="G143" s="12">
        <f t="shared" si="7"/>
        <v>5.763335377069283</v>
      </c>
      <c r="H143" s="75">
        <v>-98120000</v>
      </c>
      <c r="I143" s="75">
        <v>5691240000</v>
      </c>
      <c r="J143" s="78">
        <v>1</v>
      </c>
      <c r="K143" s="75">
        <v>163100000</v>
      </c>
      <c r="L143" s="75">
        <v>940000000</v>
      </c>
    </row>
    <row r="144" spans="1:12" ht="15.75" x14ac:dyDescent="0.25">
      <c r="A144" s="1"/>
      <c r="B144" s="1">
        <v>2016</v>
      </c>
      <c r="C144" s="1" t="s">
        <v>209</v>
      </c>
      <c r="D144" s="1" t="s">
        <v>215</v>
      </c>
      <c r="E144" s="1">
        <v>1</v>
      </c>
      <c r="F144" s="11">
        <f t="shared" si="6"/>
        <v>-7.9967659016193376E-2</v>
      </c>
      <c r="G144" s="12">
        <f t="shared" si="7"/>
        <v>-5.9361380414480118</v>
      </c>
      <c r="H144" s="75">
        <v>-419360000</v>
      </c>
      <c r="I144" s="75">
        <v>5244120000</v>
      </c>
      <c r="J144" s="78">
        <v>1.42</v>
      </c>
      <c r="K144" s="75">
        <v>-224860000</v>
      </c>
      <c r="L144" s="75">
        <v>940000000</v>
      </c>
    </row>
    <row r="145" spans="1:12" ht="15.75" x14ac:dyDescent="0.25">
      <c r="A145" s="1"/>
      <c r="B145" s="1">
        <v>2017</v>
      </c>
      <c r="C145" s="1" t="s">
        <v>209</v>
      </c>
      <c r="D145" s="1" t="s">
        <v>215</v>
      </c>
      <c r="E145" s="1">
        <v>1</v>
      </c>
      <c r="F145" s="11">
        <f t="shared" si="6"/>
        <v>-0.18357469373998775</v>
      </c>
      <c r="G145" s="12">
        <f t="shared" si="7"/>
        <v>-1.1767951111865556</v>
      </c>
      <c r="H145" s="75">
        <v>-860600000</v>
      </c>
      <c r="I145" s="75">
        <v>4688010000</v>
      </c>
      <c r="J145" s="78">
        <v>1.18</v>
      </c>
      <c r="K145" s="75">
        <v>-942560000</v>
      </c>
      <c r="L145" s="75">
        <v>940000000</v>
      </c>
    </row>
    <row r="146" spans="1:12" ht="15.75" x14ac:dyDescent="0.25">
      <c r="A146" s="1">
        <v>49</v>
      </c>
      <c r="B146" s="1">
        <v>2015</v>
      </c>
      <c r="C146" s="1" t="s">
        <v>210</v>
      </c>
      <c r="D146" s="1" t="s">
        <v>216</v>
      </c>
      <c r="E146" s="1">
        <v>0</v>
      </c>
      <c r="F146" s="11">
        <f t="shared" si="6"/>
        <v>0.11291421859610204</v>
      </c>
      <c r="G146" s="12">
        <f t="shared" si="7"/>
        <v>6.1689728053071073</v>
      </c>
      <c r="H146" s="75">
        <v>12504920000</v>
      </c>
      <c r="I146" s="75">
        <v>110747080000</v>
      </c>
      <c r="J146" s="78">
        <v>184.56</v>
      </c>
      <c r="K146" s="75">
        <v>65264940000</v>
      </c>
      <c r="L146" s="75">
        <v>2181500000</v>
      </c>
    </row>
    <row r="147" spans="1:12" ht="15.75" x14ac:dyDescent="0.25">
      <c r="A147" s="1"/>
      <c r="B147" s="1">
        <v>2016</v>
      </c>
      <c r="C147" s="1" t="s">
        <v>210</v>
      </c>
      <c r="D147" s="1" t="s">
        <v>216</v>
      </c>
      <c r="E147" s="1">
        <v>0</v>
      </c>
      <c r="F147" s="11">
        <f t="shared" si="6"/>
        <v>0.10856585260735657</v>
      </c>
      <c r="G147" s="12">
        <f t="shared" si="7"/>
        <v>4.7570315828283354</v>
      </c>
      <c r="H147" s="75">
        <v>15355970000</v>
      </c>
      <c r="I147" s="75">
        <v>141443830000</v>
      </c>
      <c r="J147" s="78">
        <v>162.03</v>
      </c>
      <c r="K147" s="75">
        <v>75076240000</v>
      </c>
      <c r="L147" s="75">
        <v>2204160000</v>
      </c>
    </row>
    <row r="148" spans="1:12" ht="15.75" x14ac:dyDescent="0.25">
      <c r="A148" s="1"/>
      <c r="B148" s="1">
        <v>2017</v>
      </c>
      <c r="C148" s="1" t="s">
        <v>210</v>
      </c>
      <c r="D148" s="1" t="s">
        <v>216</v>
      </c>
      <c r="E148" s="1">
        <v>0</v>
      </c>
      <c r="F148" s="11">
        <f t="shared" si="6"/>
        <v>7.5540907391452763E-2</v>
      </c>
      <c r="G148" s="12">
        <f t="shared" si="7"/>
        <v>4.0482939620164666</v>
      </c>
      <c r="H148" s="75">
        <v>11152920000</v>
      </c>
      <c r="I148" s="75">
        <v>147640800000</v>
      </c>
      <c r="J148" s="78">
        <v>149.51</v>
      </c>
      <c r="K148" s="75">
        <v>81403170000</v>
      </c>
      <c r="L148" s="75">
        <v>2204160000</v>
      </c>
    </row>
    <row r="149" spans="1:12" ht="15.75" x14ac:dyDescent="0.25">
      <c r="A149" s="1">
        <v>50</v>
      </c>
      <c r="B149" s="1">
        <v>2015</v>
      </c>
      <c r="C149" s="1" t="s">
        <v>211</v>
      </c>
      <c r="D149" s="1" t="s">
        <v>217</v>
      </c>
      <c r="E149" s="1">
        <v>0</v>
      </c>
      <c r="F149" s="11">
        <f t="shared" si="6"/>
        <v>9.0343904186323903E-2</v>
      </c>
      <c r="G149" s="12">
        <f t="shared" si="7"/>
        <v>2.4705276073619635</v>
      </c>
      <c r="H149" s="75">
        <v>760440000</v>
      </c>
      <c r="I149" s="75">
        <v>8417170000</v>
      </c>
      <c r="J149" s="78">
        <v>4.7</v>
      </c>
      <c r="K149" s="75">
        <v>4971500000</v>
      </c>
      <c r="L149" s="75">
        <v>2613240000</v>
      </c>
    </row>
    <row r="150" spans="1:12" ht="15.75" x14ac:dyDescent="0.25">
      <c r="A150" s="1"/>
      <c r="B150" s="1">
        <v>2016</v>
      </c>
      <c r="C150" s="1" t="s">
        <v>211</v>
      </c>
      <c r="D150" s="1" t="s">
        <v>217</v>
      </c>
      <c r="E150" s="1">
        <v>0</v>
      </c>
      <c r="F150" s="11">
        <f t="shared" si="6"/>
        <v>7.0291614733313273E-2</v>
      </c>
      <c r="G150" s="12">
        <f t="shared" si="7"/>
        <v>2.2413794328950711</v>
      </c>
      <c r="H150" s="75">
        <v>654190000</v>
      </c>
      <c r="I150" s="75">
        <v>9306800000</v>
      </c>
      <c r="J150" s="78">
        <v>4.5999999999999996</v>
      </c>
      <c r="K150" s="75">
        <v>5627530000</v>
      </c>
      <c r="L150" s="75">
        <v>2742050000</v>
      </c>
    </row>
    <row r="151" spans="1:12" ht="15.75" x14ac:dyDescent="0.25">
      <c r="A151" s="1"/>
      <c r="B151" s="1">
        <v>2017</v>
      </c>
      <c r="C151" s="1" t="s">
        <v>211</v>
      </c>
      <c r="D151" s="1" t="s">
        <v>217</v>
      </c>
      <c r="E151" s="1">
        <v>0</v>
      </c>
      <c r="F151" s="11">
        <f t="shared" si="6"/>
        <v>8.5120129034701467E-2</v>
      </c>
      <c r="G151" s="12">
        <f t="shared" si="7"/>
        <v>1.2846717772795735</v>
      </c>
      <c r="H151" s="75">
        <v>764160000</v>
      </c>
      <c r="I151" s="75">
        <v>8977430000</v>
      </c>
      <c r="J151" s="78">
        <v>2.98</v>
      </c>
      <c r="K151" s="75">
        <v>6360620000</v>
      </c>
      <c r="L151" s="75">
        <v>2742050000</v>
      </c>
    </row>
    <row r="152" spans="1:12" ht="15.75" x14ac:dyDescent="0.25">
      <c r="A152" s="1">
        <v>51</v>
      </c>
      <c r="B152" s="1">
        <v>2015</v>
      </c>
      <c r="C152" s="1" t="s">
        <v>212</v>
      </c>
      <c r="D152" s="1" t="s">
        <v>218</v>
      </c>
      <c r="E152" s="1">
        <v>0</v>
      </c>
      <c r="F152" s="11">
        <f t="shared" si="6"/>
        <v>3.0253616318412992E-3</v>
      </c>
      <c r="G152" s="12">
        <f t="shared" si="7"/>
        <v>2.1882648587097364</v>
      </c>
      <c r="H152" s="75">
        <v>7180000</v>
      </c>
      <c r="I152" s="75">
        <v>2373270000</v>
      </c>
      <c r="J152" s="78">
        <v>0.6</v>
      </c>
      <c r="K152" s="75">
        <v>764030000</v>
      </c>
      <c r="L152" s="75">
        <v>2786500000</v>
      </c>
    </row>
    <row r="153" spans="1:12" ht="15.75" x14ac:dyDescent="0.25">
      <c r="A153" s="1"/>
      <c r="B153" s="1">
        <v>2016</v>
      </c>
      <c r="C153" s="1" t="s">
        <v>212</v>
      </c>
      <c r="D153" s="1" t="s">
        <v>218</v>
      </c>
      <c r="E153" s="1">
        <v>0</v>
      </c>
      <c r="F153" s="11">
        <f t="shared" si="6"/>
        <v>6.1223348088474908E-3</v>
      </c>
      <c r="G153" s="12">
        <f t="shared" si="7"/>
        <v>4.3558579786439235</v>
      </c>
      <c r="H153" s="75">
        <v>17510000</v>
      </c>
      <c r="I153" s="75">
        <v>2860020000</v>
      </c>
      <c r="J153" s="78">
        <v>1.36</v>
      </c>
      <c r="K153" s="75">
        <v>870010000</v>
      </c>
      <c r="L153" s="75">
        <v>2786500000</v>
      </c>
    </row>
    <row r="154" spans="1:12" ht="15.75" x14ac:dyDescent="0.25">
      <c r="A154" s="1"/>
      <c r="B154" s="1">
        <v>2017</v>
      </c>
      <c r="C154" s="1" t="s">
        <v>212</v>
      </c>
      <c r="D154" s="1" t="s">
        <v>218</v>
      </c>
      <c r="E154" s="1">
        <v>0</v>
      </c>
      <c r="F154" s="11">
        <f t="shared" si="6"/>
        <v>3.8762637063227294E-2</v>
      </c>
      <c r="G154" s="12">
        <f t="shared" si="7"/>
        <v>4.2776508417412176</v>
      </c>
      <c r="H154" s="75">
        <v>122350000</v>
      </c>
      <c r="I154" s="75">
        <v>3156390000</v>
      </c>
      <c r="J154" s="78">
        <v>1.96</v>
      </c>
      <c r="K154" s="75">
        <v>1399480000</v>
      </c>
      <c r="L154" s="75">
        <v>3054330000</v>
      </c>
    </row>
    <row r="155" spans="1:12" ht="15.75" x14ac:dyDescent="0.25">
      <c r="A155" s="1">
        <v>52</v>
      </c>
      <c r="B155" s="1">
        <v>2015</v>
      </c>
      <c r="C155" s="1" t="s">
        <v>213</v>
      </c>
      <c r="D155" s="1" t="s">
        <v>219</v>
      </c>
      <c r="E155" s="1">
        <v>0</v>
      </c>
      <c r="F155" s="11">
        <f t="shared" si="6"/>
        <v>9.1305002067211399E-2</v>
      </c>
      <c r="G155" s="12">
        <f t="shared" si="7"/>
        <v>2.7315122342368845</v>
      </c>
      <c r="H155" s="75">
        <v>1249960000</v>
      </c>
      <c r="I155" s="75">
        <v>13689940000</v>
      </c>
      <c r="J155" s="78">
        <v>22.5</v>
      </c>
      <c r="K155" s="75">
        <v>8430440000</v>
      </c>
      <c r="L155" s="75">
        <v>1023460000</v>
      </c>
    </row>
    <row r="156" spans="1:12" ht="15.75" x14ac:dyDescent="0.25">
      <c r="A156" s="1"/>
      <c r="B156" s="1">
        <v>2016</v>
      </c>
      <c r="C156" s="1" t="s">
        <v>213</v>
      </c>
      <c r="D156" s="1" t="s">
        <v>219</v>
      </c>
      <c r="E156" s="1">
        <v>0</v>
      </c>
      <c r="F156" s="11">
        <f t="shared" si="6"/>
        <v>9.8103619364164826E-2</v>
      </c>
      <c r="G156" s="12">
        <f t="shared" si="7"/>
        <v>3.4089937231945724</v>
      </c>
      <c r="H156" s="75">
        <v>1428580000</v>
      </c>
      <c r="I156" s="75">
        <v>14561950000</v>
      </c>
      <c r="J156" s="78">
        <v>31.5</v>
      </c>
      <c r="K156" s="75">
        <v>9457040000</v>
      </c>
      <c r="L156" s="75">
        <v>1023460000</v>
      </c>
    </row>
    <row r="157" spans="1:12" ht="15.75" x14ac:dyDescent="0.25">
      <c r="A157" s="1"/>
      <c r="B157" s="1">
        <v>2017</v>
      </c>
      <c r="C157" s="1" t="s">
        <v>213</v>
      </c>
      <c r="D157" s="1" t="s">
        <v>219</v>
      </c>
      <c r="E157" s="1">
        <v>0</v>
      </c>
      <c r="F157" s="11">
        <f t="shared" si="6"/>
        <v>9.0488233120936623E-2</v>
      </c>
      <c r="G157" s="12">
        <f t="shared" si="7"/>
        <v>23.81051303852227</v>
      </c>
      <c r="H157" s="75">
        <v>1425510000</v>
      </c>
      <c r="I157" s="75">
        <v>15753540000</v>
      </c>
      <c r="J157" s="78">
        <v>24.9</v>
      </c>
      <c r="K157" s="75">
        <v>1070290000</v>
      </c>
      <c r="L157" s="75">
        <v>1023460000</v>
      </c>
    </row>
    <row r="158" spans="1:12" ht="15.75" x14ac:dyDescent="0.25">
      <c r="A158" s="1">
        <v>53</v>
      </c>
      <c r="B158" s="1">
        <v>2015</v>
      </c>
      <c r="C158" s="1" t="s">
        <v>214</v>
      </c>
      <c r="D158" s="1" t="s">
        <v>220</v>
      </c>
      <c r="E158" s="1">
        <v>1</v>
      </c>
      <c r="F158" s="11">
        <f t="shared" si="6"/>
        <v>-7.9970036543269857E-3</v>
      </c>
      <c r="G158" s="12">
        <f t="shared" si="7"/>
        <v>0.66978821048714698</v>
      </c>
      <c r="H158" s="75">
        <v>-7900000</v>
      </c>
      <c r="I158" s="75">
        <v>987870000</v>
      </c>
      <c r="J158" s="78">
        <v>1.08</v>
      </c>
      <c r="K158" s="75">
        <v>967470000</v>
      </c>
      <c r="L158" s="75">
        <v>600000000</v>
      </c>
    </row>
    <row r="159" spans="1:12" ht="15.75" x14ac:dyDescent="0.25">
      <c r="A159" s="1"/>
      <c r="B159" s="1">
        <v>2016</v>
      </c>
      <c r="C159" s="1" t="s">
        <v>214</v>
      </c>
      <c r="D159" s="1" t="s">
        <v>220</v>
      </c>
      <c r="E159" s="1">
        <v>1</v>
      </c>
      <c r="F159" s="11">
        <f t="shared" si="6"/>
        <v>-0.13503549031769002</v>
      </c>
      <c r="G159" s="12">
        <f t="shared" si="7"/>
        <v>1.9102286628399363</v>
      </c>
      <c r="H159" s="75">
        <v>-117570000</v>
      </c>
      <c r="I159" s="75">
        <v>870660000</v>
      </c>
      <c r="J159" s="78">
        <v>1.1200000000000001</v>
      </c>
      <c r="K159" s="75">
        <v>850160000</v>
      </c>
      <c r="L159" s="75">
        <v>1450000000</v>
      </c>
    </row>
    <row r="160" spans="1:12" ht="15.75" x14ac:dyDescent="0.25">
      <c r="A160" s="1"/>
      <c r="B160" s="1">
        <v>2017</v>
      </c>
      <c r="C160" s="1" t="s">
        <v>214</v>
      </c>
      <c r="D160" s="1" t="s">
        <v>220</v>
      </c>
      <c r="E160" s="1">
        <v>1</v>
      </c>
      <c r="F160" s="11">
        <f t="shared" si="6"/>
        <v>-3.0211827413499977E-3</v>
      </c>
      <c r="G160" s="12">
        <f t="shared" si="7"/>
        <v>1.3309796999117387</v>
      </c>
      <c r="H160" s="75">
        <v>-2630000</v>
      </c>
      <c r="I160" s="75">
        <v>870520000</v>
      </c>
      <c r="J160" s="78">
        <v>0.78</v>
      </c>
      <c r="K160" s="75">
        <v>849750000</v>
      </c>
      <c r="L160" s="75">
        <v>1450000000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LAPORAN KEUANGAN INDONESIA</vt:lpstr>
      <vt:lpstr>LAPORAN KEUANGAN MALAYSIA</vt:lpstr>
      <vt:lpstr>LAPORAN KEUANGAN SINGAPURA</vt:lpstr>
      <vt:lpstr>LAPORAN KEUANGAN THAILAND</vt:lpstr>
      <vt:lpstr>LAPORAN KEUANGAN PHILIPHINA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idapus</dc:creator>
  <cp:lastModifiedBy>Dian Oktarina</cp:lastModifiedBy>
  <dcterms:created xsi:type="dcterms:W3CDTF">2018-12-12T05:07:22Z</dcterms:created>
  <dcterms:modified xsi:type="dcterms:W3CDTF">2019-06-06T03:40:43Z</dcterms:modified>
</cp:coreProperties>
</file>